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Stros" reservationPassword="0"/>
  <workbookPr/>
  <bookViews>
    <workbookView xWindow="240" yWindow="120" windowWidth="14940" windowHeight="9225" activeTab="0"/>
  </bookViews>
  <sheets>
    <sheet name="Rekapitulace" sheetId="1" r:id="rId1"/>
    <sheet name="PS 210" sheetId="2" r:id="rId2"/>
    <sheet name="PS 211" sheetId="3" r:id="rId3"/>
    <sheet name="PS 212" sheetId="4" r:id="rId4"/>
    <sheet name="PS 213" sheetId="5" r:id="rId5"/>
    <sheet name="PS 220" sheetId="6" r:id="rId6"/>
    <sheet name="PS 221" sheetId="7" r:id="rId7"/>
    <sheet name="PS 230" sheetId="8" r:id="rId8"/>
    <sheet name="PS 312" sheetId="9" r:id="rId9"/>
    <sheet name="PS 310" sheetId="10" r:id="rId10"/>
    <sheet name="PS 311" sheetId="11" r:id="rId11"/>
    <sheet name="PS 320" sheetId="12" r:id="rId12"/>
    <sheet name="PS 321" sheetId="13" r:id="rId13"/>
    <sheet name="PS 322" sheetId="14" r:id="rId14"/>
    <sheet name="PS 323" sheetId="15" r:id="rId15"/>
    <sheet name="PS 330" sheetId="16" r:id="rId16"/>
    <sheet name="PS 331" sheetId="17" r:id="rId17"/>
    <sheet name="PS 332" sheetId="18" r:id="rId18"/>
    <sheet name="PS 333" sheetId="19" r:id="rId19"/>
    <sheet name="PS 334" sheetId="20" r:id="rId20"/>
    <sheet name="PS 335" sheetId="21" r:id="rId21"/>
    <sheet name="PS 360" sheetId="22" r:id="rId22"/>
    <sheet name="SO 160" sheetId="23" r:id="rId23"/>
    <sheet name="SO 161" sheetId="24" r:id="rId24"/>
    <sheet name="SO 162" sheetId="25" r:id="rId25"/>
    <sheet name="SO 180" sheetId="26" r:id="rId26"/>
    <sheet name="SO 190" sheetId="27" r:id="rId27"/>
    <sheet name="SO 250" sheetId="28" r:id="rId28"/>
    <sheet name="SO 310" sheetId="29" r:id="rId29"/>
    <sheet name="SO 311" sheetId="30" r:id="rId30"/>
    <sheet name="SO 320" sheetId="31" r:id="rId31"/>
    <sheet name="SO 321" sheetId="32" r:id="rId32"/>
    <sheet name="SO 322" sheetId="33" r:id="rId33"/>
    <sheet name="SO 323" sheetId="34" r:id="rId34"/>
    <sheet name="SO 360" sheetId="35" r:id="rId35"/>
    <sheet name="SO 361" sheetId="36" r:id="rId36"/>
    <sheet name="SO 362" sheetId="37" r:id="rId37"/>
    <sheet name="SO 363" sheetId="38" r:id="rId38"/>
    <sheet name="SO 364" sheetId="39" r:id="rId39"/>
    <sheet name="SO 365" sheetId="40" r:id="rId40"/>
    <sheet name="SO 370" sheetId="41" r:id="rId41"/>
    <sheet name="SO 380" sheetId="42" r:id="rId42"/>
    <sheet name="SO 98-98" sheetId="43" r:id="rId43"/>
  </sheets>
  <definedNames/>
  <calcPr/>
  <webPublishing/>
</workbook>
</file>

<file path=xl/sharedStrings.xml><?xml version="1.0" encoding="utf-8"?>
<sst xmlns="http://schemas.openxmlformats.org/spreadsheetml/2006/main" count="45456" uniqueCount="5515">
  <si>
    <t xml:space="preserve">             Aspe</t>
  </si>
  <si>
    <t>Soupis objektů s DPH</t>
  </si>
  <si>
    <t>5213510012</t>
  </si>
  <si>
    <t>Zvýšení trakčního výkonu TNS Rostoklaty</t>
  </si>
  <si>
    <t/>
  </si>
  <si>
    <t>Odbytová cena:</t>
  </si>
  <si>
    <t>OC+DPH:</t>
  </si>
  <si>
    <t>Objekt</t>
  </si>
  <si>
    <t>Popis</t>
  </si>
  <si>
    <t>OC</t>
  </si>
  <si>
    <t>DPH</t>
  </si>
  <si>
    <t>OC+DPH</t>
  </si>
  <si>
    <t>D.2</t>
  </si>
  <si>
    <t>Želzniční sdělovací zařízení</t>
  </si>
  <si>
    <t xml:space="preserve">           Aspe</t>
  </si>
  <si>
    <t xml:space="preserve">  PS 210</t>
  </si>
  <si>
    <t xml:space="preserve">  TNS Rostoklaty, POK</t>
  </si>
  <si>
    <t>SŽDC05</t>
  </si>
  <si>
    <t>S</t>
  </si>
  <si>
    <t>O</t>
  </si>
  <si>
    <t>Příloha k formuláři pro ocenění nabídky</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</si>
  <si>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</si>
  <si>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</si>
  <si>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</si>
  <si>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</si>
  <si>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</si>
  <si>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</si>
  <si>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</si>
  <si>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</si>
  <si>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</si>
  <si>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</si>
  <si>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</si>
  <si>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</si>
  <si>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</si>
  <si>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</si>
  <si>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</si>
  <si>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</si>
  <si>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</si>
  <si>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</si>
  <si>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</si>
  <si>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</si>
  <si>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</si>
  <si>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</si>
  <si>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</si>
  <si>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O1</t>
  </si>
  <si>
    <t>PS 210</t>
  </si>
  <si>
    <t>TNS Rostoklaty, POK</t>
  </si>
  <si>
    <t>SD</t>
  </si>
  <si>
    <t>015</t>
  </si>
  <si>
    <t>Poplatky za likvidaci odpadů</t>
  </si>
  <si>
    <t>P</t>
  </si>
  <si>
    <t>1</t>
  </si>
  <si>
    <t>015111</t>
  </si>
  <si>
    <t>POPLATKY ZA LIKVIDACI ODPADŮ NEKONTAMINOVANÝCH - 17 05 04 VYTĚŽENÉ ZEMINY A HORNINY - I. TŘÍDA TĚŽITELNOSTI</t>
  </si>
  <si>
    <t>T</t>
  </si>
  <si>
    <t>OTSKP 2018</t>
  </si>
  <si>
    <t>PP</t>
  </si>
  <si>
    <t>VV</t>
  </si>
  <si>
    <t>Technická specifikace položky odpovídá příslušné cenové soustavě</t>
  </si>
  <si>
    <t>Zemní práce</t>
  </si>
  <si>
    <t>701011R</t>
  </si>
  <si>
    <t>Vytyčení trasy</t>
  </si>
  <si>
    <t>KM</t>
  </si>
  <si>
    <t>1. Položka obsahuje:  – vytyčení nové trasy vedení na stěně či v terénu.                                                                                              Položka neobsahuje:  X 3. Způsob měření: Udává se v metrech vybourané rýhy</t>
  </si>
  <si>
    <t>13173</t>
  </si>
  <si>
    <t>HLOUBENÍ JAM ZAPAŽ I NEPAŽ TŘ. I</t>
  </si>
  <si>
    <t>M3</t>
  </si>
  <si>
    <t>Technická specifikace položky odpovídá příslušné cenové soustavě.</t>
  </si>
  <si>
    <t>4</t>
  </si>
  <si>
    <t>131737</t>
  </si>
  <si>
    <t>HLOUBENÍ JAM ZAPAŽ I NEPAŽ TŘ. I, ODVOZ DO 16KM</t>
  </si>
  <si>
    <t>5</t>
  </si>
  <si>
    <t>13273</t>
  </si>
  <si>
    <t>HLOUBENÍ RÝH ŠÍŘ DO 2M PAŽ I NEPAŽ TŘ. I</t>
  </si>
  <si>
    <t>132737</t>
  </si>
  <si>
    <t>HLOUBENÍ RÝH ŠÍŘ DO 2M PAŽ I NEPAŽ TŘ. I, ODVOZ DO 16KM</t>
  </si>
  <si>
    <t>7</t>
  </si>
  <si>
    <t>17411</t>
  </si>
  <si>
    <t>ZÁSYP JAM A RÝH ZEMINOU SE ZHUTNĚNÍM</t>
  </si>
  <si>
    <t>8</t>
  </si>
  <si>
    <t>14113</t>
  </si>
  <si>
    <t>PROTLAČOVÁNÍ OCELOVÉHO POTRUBÍ DN DO 200MM</t>
  </si>
  <si>
    <t>M</t>
  </si>
  <si>
    <t>9</t>
  </si>
  <si>
    <t>702111</t>
  </si>
  <si>
    <t>KABELOVÝ ŽLAB ZEMNÍ VČETNĚ KRYTU SVĚTLÉ ŠÍŘKY DO 120 MM</t>
  </si>
  <si>
    <t>10</t>
  </si>
  <si>
    <t>702112</t>
  </si>
  <si>
    <t>KABELOVÝ ŽLAB ZEMNÍ VČETNĚ KRYTU SVĚTLÉ ŠÍŘKY PŘES 120 DO 250 MM</t>
  </si>
  <si>
    <t>11</t>
  </si>
  <si>
    <t>702212</t>
  </si>
  <si>
    <t>KABELOVÁ CHRÁNIČKA ZEMNÍ DN PŘES 100 DO 200 MM</t>
  </si>
  <si>
    <t>12</t>
  </si>
  <si>
    <t>702312</t>
  </si>
  <si>
    <t>ZAKRYTÍ KABELŮ VÝSTRAŽNOU FÓLIÍ ŠÍŘKY PŘES 20 DO 40 CM</t>
  </si>
  <si>
    <t>13</t>
  </si>
  <si>
    <t>703763</t>
  </si>
  <si>
    <t>KABELOVÁ UCPÁVKA VODĚ ODOLNÁ PRO VNITŘNÍ PRŮMĚR OTVORU 105 - 185MM</t>
  </si>
  <si>
    <t>KUS</t>
  </si>
  <si>
    <t>14</t>
  </si>
  <si>
    <t>703754</t>
  </si>
  <si>
    <t>PROTIPOŽÁRNÍ UCPÁVKA PROSTUPU KABELOVÉHO PR. DO 110MM, DO EI 90 MIN.</t>
  </si>
  <si>
    <t>15</t>
  </si>
  <si>
    <t>709210</t>
  </si>
  <si>
    <t>KŘIŽOVATKA KABELOVÝCH VEDENÍ SE STÁVAJÍCÍ INŽENÝRSKOU SÍTÍ (KABELEM, POTRUBÍM APOD.)</t>
  </si>
  <si>
    <t>16</t>
  </si>
  <si>
    <t>701003</t>
  </si>
  <si>
    <t>BETONOVÝ OZNAČNÍK</t>
  </si>
  <si>
    <t>17</t>
  </si>
  <si>
    <t>701004</t>
  </si>
  <si>
    <t>VYHLEDÁVACÍ MARKER ZEMNÍ</t>
  </si>
  <si>
    <t>18</t>
  </si>
  <si>
    <t>701005</t>
  </si>
  <si>
    <t>VYHLEDÁVACÍ MARKER ZEMNÍ S MOŽNOSTÍ ZÁPISU</t>
  </si>
  <si>
    <t>19</t>
  </si>
  <si>
    <t>709400</t>
  </si>
  <si>
    <t>ZATAŽENÍ LANKA DO CHRÁNIČKY NEBO ŽLABU</t>
  </si>
  <si>
    <t>20</t>
  </si>
  <si>
    <t>709692</t>
  </si>
  <si>
    <t>DEMONTÁŽ - ODVOZ (NA LIKVIDACI ODPADŮ NEBO JINÉ URČENÉ MÍSTO)</t>
  </si>
  <si>
    <t>t.km</t>
  </si>
  <si>
    <t>21</t>
  </si>
  <si>
    <t>701ADCR</t>
  </si>
  <si>
    <t>Geodetické zaměření trasy</t>
  </si>
  <si>
    <t>Položka obsahuje: Geodetické zaměření trasy. Dále obsahuje cenu za pom. mechanismy včetně všech ostatních vedlejších nákladů.</t>
  </si>
  <si>
    <t>Montáže + Nosný materiál</t>
  </si>
  <si>
    <t>22</t>
  </si>
  <si>
    <t>75I811</t>
  </si>
  <si>
    <t>KABEL OPTICKÝ SINGLEMODE DO 12 VLÁKEN</t>
  </si>
  <si>
    <t>KMVLÁKNO</t>
  </si>
  <si>
    <t>23</t>
  </si>
  <si>
    <t>75I81X</t>
  </si>
  <si>
    <t>KABEL OPTICKÝ SINGLEMODE - MONTÁŽ</t>
  </si>
  <si>
    <t>24</t>
  </si>
  <si>
    <t>75I81Y</t>
  </si>
  <si>
    <t>KABEL OPTICKÝ SINGLEMODE - DEMONTÁŽ</t>
  </si>
  <si>
    <t>25</t>
  </si>
  <si>
    <t>75I8511</t>
  </si>
  <si>
    <t>KABEL OPTICKÝ - REZERVA PŘES 500 MM - DODÁVKA</t>
  </si>
  <si>
    <t>26</t>
  </si>
  <si>
    <t>75I85X</t>
  </si>
  <si>
    <t>KABEL OPTICKÝ - REZERVA PŘES 500 MM - MONTÁŽ</t>
  </si>
  <si>
    <t>27</t>
  </si>
  <si>
    <t>75I85Y</t>
  </si>
  <si>
    <t>KABEL OPTICKÝ - REZERVA PŘES 500 MM - DEMONTÁŽ</t>
  </si>
  <si>
    <t>28</t>
  </si>
  <si>
    <t>703452</t>
  </si>
  <si>
    <t>ELEKTROINSTALAČNÍ TRUBKA S FUNKČNÍ ODOLNOSTÍ PŘI POŽÁRU VČETNĚ UPEVNĚNÍ A PŘÍSLUŠENSTVÍ DN PRŮMĚRU PŘES 25 DO 40 MM</t>
  </si>
  <si>
    <t>29</t>
  </si>
  <si>
    <t>75I911</t>
  </si>
  <si>
    <t>OPTOTRUBKA HDPE PRŮMĚRU DO 40 MM</t>
  </si>
  <si>
    <t>30</t>
  </si>
  <si>
    <t>75I91X</t>
  </si>
  <si>
    <t>OPTOTRUBKA HDPE - MONTÁŽ</t>
  </si>
  <si>
    <t>31</t>
  </si>
  <si>
    <t>75I91Y</t>
  </si>
  <si>
    <t>OPTOTRUBKA HDPE - DEMONTÁŽ</t>
  </si>
  <si>
    <t>32</t>
  </si>
  <si>
    <t>75I961</t>
  </si>
  <si>
    <t>OPTOTRUBKA - HERMETIZACE ÚSEKU DO 2000 M</t>
  </si>
  <si>
    <t>ÚSEK</t>
  </si>
  <si>
    <t>33</t>
  </si>
  <si>
    <t>75I962</t>
  </si>
  <si>
    <t>OPTOTRUBKA - KALIBRACE</t>
  </si>
  <si>
    <t>34</t>
  </si>
  <si>
    <t>75IA11</t>
  </si>
  <si>
    <t>OPTOTRUBKOVÁ SPOJKA  PRŮMĚRU DO 40 MM</t>
  </si>
  <si>
    <t>35</t>
  </si>
  <si>
    <t>75IA1X</t>
  </si>
  <si>
    <t>OPTOTRUBKOVÁ SPOJKA  - MONTÁŽ</t>
  </si>
  <si>
    <t>36</t>
  </si>
  <si>
    <t>75IA51</t>
  </si>
  <si>
    <t>OPTOTRUBKOVÁ KONCOVKA PRŮMĚRU DO 40 MM</t>
  </si>
  <si>
    <t>37</t>
  </si>
  <si>
    <t>75IA5X</t>
  </si>
  <si>
    <t>OPTOTRUBKOVÁ KONCOVKA - MONTÁŽ</t>
  </si>
  <si>
    <t>38</t>
  </si>
  <si>
    <t>75IA71</t>
  </si>
  <si>
    <t>OPTOTRUBKOVÁ PRŮCHODKA PRŮMĚRU DO 40 MM</t>
  </si>
  <si>
    <t>39</t>
  </si>
  <si>
    <t>75IA7X</t>
  </si>
  <si>
    <t>OPTOTRUBKOVÁ PRŮCHODKA - MONTÁŽ</t>
  </si>
  <si>
    <t>40</t>
  </si>
  <si>
    <t>75ID21</t>
  </si>
  <si>
    <t>PLASTOVÁ ZEMNÍ KOMORA PRO ULOŽENÍ SPOJKY - DODÁVKA</t>
  </si>
  <si>
    <t>41</t>
  </si>
  <si>
    <t>75ID2X</t>
  </si>
  <si>
    <t>PLASTOVÁ ZEMNÍ KOMORA PRO ULOŽENÍ SPOJKY - MONTÁŽ</t>
  </si>
  <si>
    <t>42</t>
  </si>
  <si>
    <t>75IEE1</t>
  </si>
  <si>
    <t>OPTICKÝ ROZVADĚČ 19"" PROVEDENÍ DO 12 VLÁKEN</t>
  </si>
  <si>
    <t>43</t>
  </si>
  <si>
    <t>75IEEX</t>
  </si>
  <si>
    <t>OPTICKÝ ROZVADĚČ 19" PROVEDENÍ - MONTÁŽ</t>
  </si>
  <si>
    <t>44</t>
  </si>
  <si>
    <t>75IEEY</t>
  </si>
  <si>
    <t>OPTICKÝ ROZVADĚČ 19" PROVEDENÍ - DEMONTÁŽ</t>
  </si>
  <si>
    <t>45</t>
  </si>
  <si>
    <t>75IEG1</t>
  </si>
  <si>
    <t>KAZETA PRO ULOŽENÍ SVÁRŮ - DODÁVKA</t>
  </si>
  <si>
    <t>46</t>
  </si>
  <si>
    <t>75IEGX</t>
  </si>
  <si>
    <t>KAZETA PRO ULOŽENÍ SVÁRŮ - MONTÁŽ</t>
  </si>
  <si>
    <t>47</t>
  </si>
  <si>
    <t>75IEGY</t>
  </si>
  <si>
    <t>KAZETA PRO ULOŽENÍ SVÁRŮ - DEMONTÁŽ</t>
  </si>
  <si>
    <t>48</t>
  </si>
  <si>
    <t>75IH61</t>
  </si>
  <si>
    <t>UKONČENÍ KABELU OPTICKÉHO DO 12 VLÁKEN</t>
  </si>
  <si>
    <t>49</t>
  </si>
  <si>
    <t>75IH6Y</t>
  </si>
  <si>
    <t>UKONČENÍ KABELU OPTICKÉHO - DEMONTÁŽ</t>
  </si>
  <si>
    <t>50</t>
  </si>
  <si>
    <t>75IH81</t>
  </si>
  <si>
    <t>UKONČENÍ KABELU OBJÍMKA KABELOVÁ - DODÁVKA</t>
  </si>
  <si>
    <t>51</t>
  </si>
  <si>
    <t>75IH8X</t>
  </si>
  <si>
    <t>UKONČENÍ KABELU OBJÍMKA KABELOVÁ - MONTÁŽ</t>
  </si>
  <si>
    <t>52</t>
  </si>
  <si>
    <t>75IH912</t>
  </si>
  <si>
    <t>UKONČENÍ KABELU ŠTÍTEK KABELOVÝ - DODÁVKA</t>
  </si>
  <si>
    <t>53</t>
  </si>
  <si>
    <t>75IH9X</t>
  </si>
  <si>
    <t>UKONČENÍ KABELU ŠTÍTEK KABELOVÝ - MONTÁŽ</t>
  </si>
  <si>
    <t>54</t>
  </si>
  <si>
    <t>75II71</t>
  </si>
  <si>
    <t>SPOJKA OPTICKÁ DO 72 VLÁKEN</t>
  </si>
  <si>
    <t>55</t>
  </si>
  <si>
    <t>75II7X</t>
  </si>
  <si>
    <t>SPOJKA OPTICKÁ - MONTÁŽ</t>
  </si>
  <si>
    <t>56</t>
  </si>
  <si>
    <t>75II7Y</t>
  </si>
  <si>
    <t>SPOJKA OPTICKÁ - DEMONTÁŽ</t>
  </si>
  <si>
    <t>57</t>
  </si>
  <si>
    <t>75IJ12</t>
  </si>
  <si>
    <t>MĚŘENÍ JEDNOSMĚRNÉ NA SDĚLOVACÍM KABELU</t>
  </si>
  <si>
    <t>58</t>
  </si>
  <si>
    <t>75IJ14</t>
  </si>
  <si>
    <t>MĚŘENÍ A VYROVNÁNÍ KAPACITNÍCH NEROVNOVÁH NA MÍSTNÍM SDĚLOVACÍM KABELU, KABEL DO 4 KM DÉLKY, 1 ČTYŘKA</t>
  </si>
  <si>
    <t>59</t>
  </si>
  <si>
    <t>75IK21</t>
  </si>
  <si>
    <t>MĚŘENÍ KOMPLEXNÍ OPTICKÉHO KABELU</t>
  </si>
  <si>
    <t>VLÁKNO</t>
  </si>
  <si>
    <t>60</t>
  </si>
  <si>
    <t>75J821</t>
  </si>
  <si>
    <t>OPTICKÝ PIGTAIL SINGLEMODE DO 2 M</t>
  </si>
  <si>
    <t>61</t>
  </si>
  <si>
    <t>75J82X</t>
  </si>
  <si>
    <t>OPTICKÝ PIGTAIL SINGLEMODE - MONTÁŽ</t>
  </si>
  <si>
    <t>62</t>
  </si>
  <si>
    <t>75J82Y</t>
  </si>
  <si>
    <t>OPTICKÝ PIGTAIL SINGLEMODE - DEMONTÁŽ</t>
  </si>
  <si>
    <t>63</t>
  </si>
  <si>
    <t>75J921</t>
  </si>
  <si>
    <t>OPTICKÝ PATCHCORD SINGLEMODE DO 5 M</t>
  </si>
  <si>
    <t>64</t>
  </si>
  <si>
    <t>75J92X</t>
  </si>
  <si>
    <t>OPTICKÝ PATCHCORD SINGLEMODE - MONTÁŽ</t>
  </si>
  <si>
    <t>65</t>
  </si>
  <si>
    <t>75J92Y</t>
  </si>
  <si>
    <t>OPTICKÝ PATCHCORD SINGLEMODE - DEMONTÁŽ</t>
  </si>
  <si>
    <t>66</t>
  </si>
  <si>
    <t>75E117</t>
  </si>
  <si>
    <t>DOZOR PRACOVNÍKŮ PROVOZOVATELE PŘI PRÁCI NA ŽIVÉM ZAŘÍZENÍ</t>
  </si>
  <si>
    <t>HOD</t>
  </si>
  <si>
    <t>67</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</si>
  <si>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</si>
  <si>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</si>
  <si>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</si>
  <si>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 xml:space="preserve">  PS 211</t>
  </si>
  <si>
    <t xml:space="preserve">  TNS Rostoklaty, úprava DK a PK</t>
  </si>
  <si>
    <t>PS 211</t>
  </si>
  <si>
    <t>TNS Rostoklaty, úprava DK a PK</t>
  </si>
  <si>
    <t>015310</t>
  </si>
  <si>
    <t>POPLATKY ZA LIKVIDACI ODPADŮ NEKONTAMINOVANÝCH - 16 02 14 ELEKTROŠROT (VYŘAZENÁ EL. ZAŘÍZENÍ A PŘÍSTR. - AL, CU A VZ. KOVY)</t>
  </si>
  <si>
    <t>1. Položka obsahuje:  – vytyčení nové trasy vedení na stěně či v terénu.                                                                                          Položka neobsahuje:  X 3. Způsob měření: Udává se v metrech vybourané rýhy</t>
  </si>
  <si>
    <t>75I71Y</t>
  </si>
  <si>
    <t>KABEL KLASICKÝ DÁLKOVÝ DVOUPLÁŠŤOVÝ - DEMONTÁŽ</t>
  </si>
  <si>
    <t>75IH5Y</t>
  </si>
  <si>
    <t>UKONČENÍ KABELU DÁLKOVÉHO - DEMONTÁŽ</t>
  </si>
  <si>
    <t>75IFCY</t>
  </si>
  <si>
    <t>KABELOVÝ ZÁVĚR - DEMONTÁŽ</t>
  </si>
  <si>
    <t>75IE3Y</t>
  </si>
  <si>
    <t>SKŘÍŇ ROZVODNÁ PŘES 100 PÁRŮ - DEMONTÁŽ</t>
  </si>
  <si>
    <t>KS</t>
  </si>
  <si>
    <t>75IF3Y</t>
  </si>
  <si>
    <t>ZEMNÍCÍ SVORKOVNICE - DEMONTÁŽ</t>
  </si>
  <si>
    <t>75IH72</t>
  </si>
  <si>
    <t>UKONČENÍ KABELU SMRŠŤOVACÍ KONCOVKA PŘES 40 MM</t>
  </si>
  <si>
    <t>75IH7X</t>
  </si>
  <si>
    <t>UKONČENÍ KABELU SMRŠŤOVACÍ KONCOVKA - MONTÁŽ</t>
  </si>
  <si>
    <t>75II32</t>
  </si>
  <si>
    <t>SPOJKA DÁLKOVÉHO KABELU PŘES 100 ŽIL</t>
  </si>
  <si>
    <t>75II3X</t>
  </si>
  <si>
    <t>SPOJKA DÁLKOVÉHO KABELU - MONTÁŽ</t>
  </si>
  <si>
    <t>75II3Y</t>
  </si>
  <si>
    <t>SPOJKA DÁLKOVÉHO KABELU - DEMONTÁŽ</t>
  </si>
  <si>
    <t>75II4Y</t>
  </si>
  <si>
    <t>SPOJKA MECHANICKÁ HRNCOVÁ - DEMONTÁŽ</t>
  </si>
  <si>
    <t>75II6Y</t>
  </si>
  <si>
    <t>SPOJKA - ODBOČOVACÍ SOUPRAVA - DEMONTÁŽ</t>
  </si>
  <si>
    <t>75IJ11</t>
  </si>
  <si>
    <t>MĚŘENÍ - ZŘÍZENÍ VÝVODU KABELOVÉHO PLÁŠTĚ PRO MĚŘENÍ</t>
  </si>
  <si>
    <t>75IJ13</t>
  </si>
  <si>
    <t>MĚŘENÍ ÚTLUMU PŘESLECHU NA BLÍZKÉM KONCI NA MÍSTNÍM SDĚL. KABELU ZA 1 ČTYŘKU XN A 1 MĚŘENÝ ÚSEK</t>
  </si>
  <si>
    <t>75IJ21</t>
  </si>
  <si>
    <t>MĚŘENÍ ZKRÁCENÉ ZÁVĚREČNÉ DÁLKOVÉHO KABELU V OBOU SMĚRECH ZA PROVOZU</t>
  </si>
  <si>
    <t>ČTYŘKA</t>
  </si>
  <si>
    <t>75IJ22</t>
  </si>
  <si>
    <t>MĚŘENÍ ZKRÁCENÉ ZÁVĚREČNÉ DÁLKOVÉHO KABELU V JEDNOM SMĚRU ZA PROVOZU</t>
  </si>
  <si>
    <t>75K11Y</t>
  </si>
  <si>
    <t>TRANSFORMÁTOR ODDĚLOVACÍ (OCHRANNÝ) - DEMONTÁŽ</t>
  </si>
  <si>
    <t xml:space="preserve">  PS 212</t>
  </si>
  <si>
    <t xml:space="preserve">  TNS Rostoklaty, místní kabelizace</t>
  </si>
  <si>
    <t>PS 212</t>
  </si>
  <si>
    <t>TNS Rostoklaty, místní kabelizace</t>
  </si>
  <si>
    <t>1. Položka obsahuje:  – vytyčení nové trasy vedení na stěně či v terénu.                                                                         Položka neobsahuje:  X 3. Způsob měření: Udává se v metrech vybourané rýhy</t>
  </si>
  <si>
    <t>703212</t>
  </si>
  <si>
    <t>KABELOVÝ ŽLAB NOSNÝ/DRÁTĚNÝ ŽÁROVĚ ZINKOVANÝ VČETNĚ UPEVNĚNÍ A PŘÍSLUŠENSTVÍ SVĚTLÉ ŠÍŘKY PŘES 100 DO 250 MM</t>
  </si>
  <si>
    <t>703312</t>
  </si>
  <si>
    <t>KRYT K NOSNÉMU ŽLABU/ROŠTU ŽÁROVĚ ZINKOVANÝ VČETNĚ UPEVNĚNÍ A PŘÍSLUŠENSTVÍ SVĚTLÉ ŠÍŘKY PŘES 100 DO 250 MM</t>
  </si>
  <si>
    <t>75I311</t>
  </si>
  <si>
    <t>KABEL ZEMNÍ DVOUPLÁŠŤOVÝ S PANCÍŘEM PRŮMĚRU ŽÍLY 0,6 MM DO 5XN</t>
  </si>
  <si>
    <t>KMČTYŘKA</t>
  </si>
  <si>
    <t>75I31X</t>
  </si>
  <si>
    <t>KABEL ZEMNÍ DVOUPLÁŠŤOVÝ S PANCÍŘEM PRŮMĚRU ŽÍLY 0,6 MM - MONTÁŽ</t>
  </si>
  <si>
    <t>75I841</t>
  </si>
  <si>
    <t>KABEL OPTICKÝ - REZERVA DO 500 MM - DODÁVKA</t>
  </si>
  <si>
    <t>75I84X</t>
  </si>
  <si>
    <t>KABEL OPTICKÝ - REZERVA DO 500 MM - MONTÁŽ</t>
  </si>
  <si>
    <t>75I84Y</t>
  </si>
  <si>
    <t>KABEL OPTICKÝ - REZERVA DO 500 MM - DEMONTÁŽ</t>
  </si>
  <si>
    <t>75IE11</t>
  </si>
  <si>
    <t>SKŘÍŇ ROZVODNÁ DO 20 PÁRŮ</t>
  </si>
  <si>
    <t>75IE1X</t>
  </si>
  <si>
    <t>SKŘÍŇ ROZVODNÁ DO 20 PÁRŮ - MONTÁŽ</t>
  </si>
  <si>
    <t>75IF21</t>
  </si>
  <si>
    <t>ROZPOJOVACÍ SVORKOVNICE 2/10, 2/8</t>
  </si>
  <si>
    <t>75IF2X</t>
  </si>
  <si>
    <t>ROZPOJOVACÍ SVORKOVNICE 2/10, 2/8 - MONTÁŽ</t>
  </si>
  <si>
    <t>75IF31</t>
  </si>
  <si>
    <t>ZEMNÍCÍ SVORKOVNICE - DODÁVKA</t>
  </si>
  <si>
    <t>75IF3X</t>
  </si>
  <si>
    <t>ZEMNÍCÍ SVORKOVNICE - MONTÁŽ</t>
  </si>
  <si>
    <t>75IF412</t>
  </si>
  <si>
    <t>MONTÁŽNÍ RÁM DO 10+1 - DODÁVKA</t>
  </si>
  <si>
    <t>75IF4X</t>
  </si>
  <si>
    <t>MONTÁŽNÍ RÁM DO 10+1 - MONTÁŽ</t>
  </si>
  <si>
    <t>75IF51</t>
  </si>
  <si>
    <t>MONTÁŽNÍ RÁM 15+1 - DODÁVKA</t>
  </si>
  <si>
    <t>75IF5X</t>
  </si>
  <si>
    <t>MONTÁŽNÍ RÁM 15+1 - MONTÁŽ</t>
  </si>
  <si>
    <t>75IFA12</t>
  </si>
  <si>
    <t>NOSNÍK BLESKOJISTEK - DODÁVKA</t>
  </si>
  <si>
    <t>75IFAX</t>
  </si>
  <si>
    <t>NOSNÍK BLESKOJISTEK - MONTÁŽ</t>
  </si>
  <si>
    <t>75IFB1</t>
  </si>
  <si>
    <t>BLESKOJISTKA - DODÁVKA</t>
  </si>
  <si>
    <t>75IFBX</t>
  </si>
  <si>
    <t>BLESKOJISTKA - MONTÁŽ</t>
  </si>
  <si>
    <t>741C01</t>
  </si>
  <si>
    <t>EKVIPOTENCIÁLNÍ PŘÍPOJNICE</t>
  </si>
  <si>
    <t>741C02</t>
  </si>
  <si>
    <t>UZEMŇOVACÍ SVORKA</t>
  </si>
  <si>
    <t>742G31</t>
  </si>
  <si>
    <t>KABEL NN DVOU- A TŘÍŽÍLOVÝ CU S PLASTOVOU IZOLACÍ STÍNĚNÝ DO 2,5 MM2</t>
  </si>
  <si>
    <t>742H31</t>
  </si>
  <si>
    <t>KABEL NN ČTYŘ- A PĚTIŽÍLOVÝ CU S PLASTOVOU IZOLACÍ STÍNĚNÝ DO 2,5 MM2</t>
  </si>
  <si>
    <t>742L11</t>
  </si>
  <si>
    <t>UKONČENÍ DVOU AŽ PĚTIŽÍLOVÉHO KABELU V ROZVADĚČI NEBO NA PŘÍSTROJI DO 2,5 MM2</t>
  </si>
  <si>
    <t>68</t>
  </si>
  <si>
    <t>742F12</t>
  </si>
  <si>
    <t>KABEL NN NEBO VODIČ JEDNOŽÍLOVÝ CU S PLASTOVOU IZOLACÍ OD 4 DO 16 MM2</t>
  </si>
  <si>
    <t>69</t>
  </si>
  <si>
    <t>741C04</t>
  </si>
  <si>
    <t>OCHRANNÉ POSPOJOVÁNÍ CU VODIČEM DO 16 MM2</t>
  </si>
  <si>
    <t>70</t>
  </si>
  <si>
    <t>742K12</t>
  </si>
  <si>
    <t>UKONČENÍ JEDNOŽÍLOVÉHO KABELU V ROZVADĚČI NEBO NA PŘÍSTROJI OD 4 DO 16 MM2</t>
  </si>
  <si>
    <t>71</t>
  </si>
  <si>
    <t>75IH21</t>
  </si>
  <si>
    <t>UKONČENÍ KABELU CELOPLASTOVÝHO S PANCÍŘEM DO 40 ŽIL</t>
  </si>
  <si>
    <t>72</t>
  </si>
  <si>
    <t>75IH31</t>
  </si>
  <si>
    <t>UKONČENÍ KABELU FORMA KABELOVÁ DÉLKY DO 0,5 M DO 5XN</t>
  </si>
  <si>
    <t>73</t>
  </si>
  <si>
    <t>74</t>
  </si>
  <si>
    <t>75</t>
  </si>
  <si>
    <t>76</t>
  </si>
  <si>
    <t>77</t>
  </si>
  <si>
    <t>78</t>
  </si>
  <si>
    <t>79</t>
  </si>
  <si>
    <t>75II51</t>
  </si>
  <si>
    <t>SPOJKA ROZDĚLOVACÍ VNITŘNÍ  DO 10 ODBOČNÝCH KABELŮ</t>
  </si>
  <si>
    <t>80</t>
  </si>
  <si>
    <t>75II5X</t>
  </si>
  <si>
    <t>SPOJKA ROZDĚLOVACÍ VNITŘNÍ  - MONTÁŽ</t>
  </si>
  <si>
    <t>81</t>
  </si>
  <si>
    <t>82</t>
  </si>
  <si>
    <t>83</t>
  </si>
  <si>
    <t>84</t>
  </si>
  <si>
    <t>85</t>
  </si>
  <si>
    <t>86</t>
  </si>
  <si>
    <t>87</t>
  </si>
  <si>
    <t>88</t>
  </si>
  <si>
    <t>89</t>
  </si>
  <si>
    <t>90</t>
  </si>
  <si>
    <t>91</t>
  </si>
  <si>
    <t>92</t>
  </si>
  <si>
    <t>75K112</t>
  </si>
  <si>
    <t>TRANSFORMÁTOR ODDĚLOVACÍ (OCHRANNÝ) PŘES 1000 VA</t>
  </si>
  <si>
    <t>93</t>
  </si>
  <si>
    <t>75K11X</t>
  </si>
  <si>
    <t>TRANSFORMÁTOR ODDĚLOVACÍ (OCHRANNÝ) - MONTÁŽ</t>
  </si>
  <si>
    <t>94</t>
  </si>
  <si>
    <t>95</t>
  </si>
  <si>
    <t xml:space="preserve">  PS 213</t>
  </si>
  <si>
    <t xml:space="preserve">  TNS Rostoklaty, přenosový systém</t>
  </si>
  <si>
    <t>PS 213</t>
  </si>
  <si>
    <t>TNS Rostoklaty, přenosový systém</t>
  </si>
  <si>
    <t>75-PS-213</t>
  </si>
  <si>
    <t>PS-213-01-PŘENOSOVÝ SYSTÉM</t>
  </si>
  <si>
    <t>75H8EC</t>
  </si>
  <si>
    <t>Dodávka - Kabel TWIN FTP 4 x 2 x 0,50 mm</t>
  </si>
  <si>
    <t>popis položky</t>
  </si>
  <si>
    <t>75H8NC</t>
  </si>
  <si>
    <t>Montáž (dem.) - Kabel TWIN UTP 4 x 2 x . . do trubek / lišt</t>
  </si>
  <si>
    <t>75HAEE</t>
  </si>
  <si>
    <t>Dodávka - Kabel silový 3 x 2,5 mm2 bezhalogenový dle ČSN EN 50226, IEC 60332-3, např. N2 x H-J</t>
  </si>
  <si>
    <t>75HBAG</t>
  </si>
  <si>
    <t>Montáž (dem.) - Kabel do . . x 2,5 mm2 splňující vyhlášku č. 23 / 2008 Sb. do trubek, do lišt</t>
  </si>
  <si>
    <t>75HLDG</t>
  </si>
  <si>
    <t>Dodávka - Patchcord 9 / 125, E2000 / APC-LC / PC, 3 m, duplex</t>
  </si>
  <si>
    <t>75HNCF</t>
  </si>
  <si>
    <t>Dodávka - Datový konektor RJ 45 8p8c UTP</t>
  </si>
  <si>
    <t>75JA54</t>
  </si>
  <si>
    <t>Rozvaděč strukt. kabeláže, patchpanel, 48 zásuvek, dodávka</t>
  </si>
  <si>
    <t>75JA5X</t>
  </si>
  <si>
    <t>ROZVADĚČ STRUKT. KABELÁŽE, MONTÁŽ ORGANIZARU, PATCHPANELU</t>
  </si>
  <si>
    <t>75K6FC</t>
  </si>
  <si>
    <t>Montáž (dem.) - Přenosové zařízení SDH STM 1 a 4, rozhraní STM1</t>
  </si>
  <si>
    <t>75M815</t>
  </si>
  <si>
    <t>SWITCH ETHERNET L3 48 PORTŮ, POE</t>
  </si>
  <si>
    <t>75M93X</t>
  </si>
  <si>
    <t>DATOVÁ INFRASTRUKTURA LAN, SWITCH ETHERNET L3 - MONTÁŽ</t>
  </si>
  <si>
    <t>75M911</t>
  </si>
  <si>
    <t>DATOVÁ INFRASTRUKTURA LAN, SWITCH ETHERNET L2 - 8X10/100 + 2XUPLINK</t>
  </si>
  <si>
    <t>75M91X</t>
  </si>
  <si>
    <t>DATOVÁ INFRASTRUKTURA LAN, SWITCH ETHERNET L2 - MONTÁŽ</t>
  </si>
  <si>
    <t>Dodávka - Datový konektor RJ 45 8p8c UTP licna</t>
  </si>
  <si>
    <t>Napájecí zdroj 48 V DC (dvakrát se opakuje) přes 10 A</t>
  </si>
  <si>
    <t>75K23X</t>
  </si>
  <si>
    <t>NAPÁJECÍ ZDROJ 48 V DC - MONTÁŽ</t>
  </si>
  <si>
    <t>75K611</t>
  </si>
  <si>
    <t>Akumulátorová baterie do 100 VAh - dodávka</t>
  </si>
  <si>
    <t>75K61X</t>
  </si>
  <si>
    <t>Akumulátorová baterie do 100 VAh - montáž</t>
  </si>
  <si>
    <t>75KHGD</t>
  </si>
  <si>
    <t>Dodávka - Switch L2, 8 portů 10 / 100, 2x 1000BT, 48VDC</t>
  </si>
  <si>
    <t>75K2AB</t>
  </si>
  <si>
    <t>Dodávka - Telefon VoIP včetně licencí</t>
  </si>
  <si>
    <t>75K2AF</t>
  </si>
  <si>
    <t>Montáž: nastavení - Telefon VoIP</t>
  </si>
  <si>
    <t>75KHGI-R</t>
  </si>
  <si>
    <t>Dodávka a montáž modulu pro přenos binárních stavů po E1 (vazba napáječů)</t>
  </si>
  <si>
    <t>75I7BC-R</t>
  </si>
  <si>
    <t>Dodávka - Rozváděč střídavý atypický plechový, 8 až 13 jističů</t>
  </si>
  <si>
    <t>75J1311</t>
  </si>
  <si>
    <t>Nosná lišta DIN - dodávka</t>
  </si>
  <si>
    <t>75J13X</t>
  </si>
  <si>
    <t>NOSNÁ LIŠTA DIN - MONTÁŽ</t>
  </si>
  <si>
    <t>75JA52-R</t>
  </si>
  <si>
    <t>Svorkovnice pro ukončení systémového kabelu z modulu TP10</t>
  </si>
  <si>
    <t>75JA5X-R</t>
  </si>
  <si>
    <t>Montáž svorkovnice na ukončení sys. Kabelu z TP10</t>
  </si>
  <si>
    <t>75KECA</t>
  </si>
  <si>
    <t>Dodávka - Svodič přepětí v rozvaděči NN - II. třída</t>
  </si>
  <si>
    <t>75JB13</t>
  </si>
  <si>
    <t>Datový rozvaděč 19" 600x600 do 47 U</t>
  </si>
  <si>
    <t>75JB1X</t>
  </si>
  <si>
    <t>Datový rozvaděč 19" 600x600 - montáž</t>
  </si>
  <si>
    <t>744612</t>
  </si>
  <si>
    <t>JISTIČ JEDNOPÓLOVÝ (10 KA) OD 4 DO 10 A</t>
  </si>
  <si>
    <t>744611</t>
  </si>
  <si>
    <t>JISTIČ JEDNOPÓLOVÝ (10 KA) DO 2 A</t>
  </si>
  <si>
    <t xml:space="preserve">  PS 220</t>
  </si>
  <si>
    <t xml:space="preserve">  TNS Rostoklaty, EZS</t>
  </si>
  <si>
    <t>PS 220</t>
  </si>
  <si>
    <t>TNS Rostoklaty, EZS</t>
  </si>
  <si>
    <t>Dodávky + nosný materiál, montáže - EZS</t>
  </si>
  <si>
    <t>75O514</t>
  </si>
  <si>
    <t>EZS, ústředna do 520 zón</t>
  </si>
  <si>
    <t>75O51X</t>
  </si>
  <si>
    <t>EZS, ústředna - montáž</t>
  </si>
  <si>
    <t>R75M215</t>
  </si>
  <si>
    <t>Kompletní přepěťová ochrana ústředny vč. příslušenství</t>
  </si>
  <si>
    <t>celek</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</si>
  <si>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</si>
  <si>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</si>
  <si>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</si>
  <si>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</si>
  <si>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</si>
  <si>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</si>
  <si>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</si>
  <si>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75O5J3</t>
  </si>
  <si>
    <t>EZS, komunikační rozhraní pro monitoring, modul GSM</t>
  </si>
  <si>
    <t>75O5JX</t>
  </si>
  <si>
    <t>EZS, komunikační rozhraní - montáž</t>
  </si>
  <si>
    <t>75M866</t>
  </si>
  <si>
    <t>Převodník - SFP</t>
  </si>
  <si>
    <t>75M86Y</t>
  </si>
  <si>
    <t>Převodník - montáž</t>
  </si>
  <si>
    <t>75O5M2</t>
  </si>
  <si>
    <t>EZS, siréna venkovní</t>
  </si>
  <si>
    <t>75O5MX</t>
  </si>
  <si>
    <t>EZS, siréna - montáž</t>
  </si>
  <si>
    <t>75O571</t>
  </si>
  <si>
    <t>EZS, magnetický kontakt plastový - lehké provedení</t>
  </si>
  <si>
    <t>75O57X</t>
  </si>
  <si>
    <t>EZS, MAGNETICKÝ KONTAKT - MONTÁŽ</t>
  </si>
  <si>
    <t>75O592</t>
  </si>
  <si>
    <t>EZS, prostorový detektor duální</t>
  </si>
  <si>
    <t>75O59X</t>
  </si>
  <si>
    <t>EZS, prostorový detektor - montáž</t>
  </si>
  <si>
    <t>75O5H1</t>
  </si>
  <si>
    <t>EZS, propojovací modul pro čtečku - dodávka</t>
  </si>
  <si>
    <t>75O5HX</t>
  </si>
  <si>
    <t>EZS, propojovací modul pro čtečku - montáž</t>
  </si>
  <si>
    <t>75O542</t>
  </si>
  <si>
    <t>EZS, klávesnice - LCD displej</t>
  </si>
  <si>
    <t>75O54X</t>
  </si>
  <si>
    <t>EZS, klávesnice - montáž</t>
  </si>
  <si>
    <t>75O5G1</t>
  </si>
  <si>
    <t>EZS, bezkontaktní čtečka karet - dodávka</t>
  </si>
  <si>
    <t>75O5GX</t>
  </si>
  <si>
    <t>EZS, bezkontaktní čtečka karet - montáž</t>
  </si>
  <si>
    <t>75O551</t>
  </si>
  <si>
    <t>EZS, koncentrátor 8 zón + 4 PGM výstupy v plastovém krytu</t>
  </si>
  <si>
    <t>75O554</t>
  </si>
  <si>
    <t>EZS, koncentrátor 8 zón + 4 PGM s posilovacím zdrojem v kovovém krytu</t>
  </si>
  <si>
    <t>75O55X</t>
  </si>
  <si>
    <t>EZS, koncentrátor - montáž</t>
  </si>
  <si>
    <t>75O5K1</t>
  </si>
  <si>
    <t>EZS, přepěťová ochrana sběrnice</t>
  </si>
  <si>
    <t>75O5KX</t>
  </si>
  <si>
    <t>EZS, přepěťová ochrana sběrnice - montáž</t>
  </si>
  <si>
    <t>R75K611</t>
  </si>
  <si>
    <t>Akumulátorová baterie 12V do 17 Ah - dodávka, montáž</t>
  </si>
  <si>
    <t>75O561</t>
  </si>
  <si>
    <t>EZS, rozvodná krabice - dodávka</t>
  </si>
  <si>
    <t>75O56X</t>
  </si>
  <si>
    <t>EZS, rozvodná krabice - montáž</t>
  </si>
  <si>
    <t>75J321</t>
  </si>
  <si>
    <t>KABEL SDĚLOVACÍ PRO STRUKTUROVANOU KABELÁŽ FTP/STP</t>
  </si>
  <si>
    <t>KMPÁR</t>
  </si>
  <si>
    <t>75J32X</t>
  </si>
  <si>
    <t>KABEL SDĚLOVACÍ PRO STRUKTUROVANOU KABELÁŽ FTP/STP - MONTÁŽ</t>
  </si>
  <si>
    <t>75J212</t>
  </si>
  <si>
    <t>Kabel sdělovací pro vnitřní použití do 10 párů průměru 0,5 mm</t>
  </si>
  <si>
    <t>75J21X</t>
  </si>
  <si>
    <t>Kabel sdělovací, montáž a upevnění</t>
  </si>
  <si>
    <t>75J922</t>
  </si>
  <si>
    <t>optický patchcord singlemode přes 5m</t>
  </si>
  <si>
    <t>75J1111</t>
  </si>
  <si>
    <t>Nosná lišta plastová - dodávka</t>
  </si>
  <si>
    <t>75J11X</t>
  </si>
  <si>
    <t>NOSNÁ LIŠTA PLASTOVÁ - MONTÁŽ</t>
  </si>
  <si>
    <t>742G11</t>
  </si>
  <si>
    <t>KABEL NN DVOU- A TŘÍŽÍLOVÝ CU S PLASTOVOU IZOLACÍ DO 2,5 MM2</t>
  </si>
  <si>
    <t>702511</t>
  </si>
  <si>
    <t>Průraz zdivem (příčkou) zděným tloušťky do 45 cm</t>
  </si>
  <si>
    <t>703451</t>
  </si>
  <si>
    <t>ELEKTROINSTALAČNÍ TRUBKA S FUNKČNÍ ODOLNOSTÍ PŘI POŽÁRU VČETNĚ UPEVNĚNÍ A PŘÍSLUŠENSTVÍ DN PRŮMĚRU DO 25 MM</t>
  </si>
  <si>
    <t>R741EBF</t>
  </si>
  <si>
    <t>Protipožární tmel ( tuba - 1000ml ), do EI 90 min.</t>
  </si>
  <si>
    <t>1. Položka obsahuje:  – dodávku a montáž protipožární ucpávky vč. příslušenství a pomocného materiálu,  – vyhotovéní a dodání atestu  – pomocné mechanismy 2. Způsob měření: Měří se počet tub.</t>
  </si>
  <si>
    <t>75O5O1</t>
  </si>
  <si>
    <t>EZS, školení a zácvik personálu obsluhujícího zařízení EZS</t>
  </si>
  <si>
    <t>75O5O2</t>
  </si>
  <si>
    <t>EZS, závěrečné oživení, nastavení a funkční odzkoušení zařízení EZS</t>
  </si>
  <si>
    <t>75O5O4</t>
  </si>
  <si>
    <t>EZS, uvedení ústředny EZS do trvalého provozu</t>
  </si>
  <si>
    <t>75O5O5</t>
  </si>
  <si>
    <t>EZS, revize ústředny EZS</t>
  </si>
  <si>
    <t>75O961</t>
  </si>
  <si>
    <t>DDTS ŽDC, SPOLUPRÁCE ZHOTOVITELE URČENÉHO ZAŘÍZENÍ PŘI INTEGRACI DO DDTS</t>
  </si>
  <si>
    <t>Dodávky + nosný materiál, montáže - ZPDP</t>
  </si>
  <si>
    <t>75O111</t>
  </si>
  <si>
    <t>EPS (ZPDP), ÚSTŘEDNA ADRESOVATELNÁ DO 256 ADRES</t>
  </si>
  <si>
    <t>75O11X</t>
  </si>
  <si>
    <t>EPS (ZPDP), ÚSTŘEDNA - MONTÁŽ</t>
  </si>
  <si>
    <t>75O121</t>
  </si>
  <si>
    <t>EPS (ZPDP), SOFTWARE ÚSTŘEDNY</t>
  </si>
  <si>
    <t>75O12X</t>
  </si>
  <si>
    <t>EPS (ZPDP), SOFTWARE ÚSTŘEDNY - MONTÁŽ</t>
  </si>
  <si>
    <t>75O191</t>
  </si>
  <si>
    <t>EPS (ZPDP), KOMUNIKAČNÍ ROZHRANÍ</t>
  </si>
  <si>
    <t>75O19X</t>
  </si>
  <si>
    <t>EPS (ZPDP), KOMUNIKAČNÍ ROZHRANÍ - MONTÁŽ</t>
  </si>
  <si>
    <t>75O1D1</t>
  </si>
  <si>
    <t>EPS (ZPDP), ZDROJ EPS 12 V/DO 10 A</t>
  </si>
  <si>
    <t>75O1DX</t>
  </si>
  <si>
    <t>EPS (ZPDP), ZDROJ EPS - MONTÁŽ</t>
  </si>
  <si>
    <t>Akumulátorová baterie 12V do 24 Ah - dodávka, montáž</t>
  </si>
  <si>
    <t>75O171</t>
  </si>
  <si>
    <t>EPS (ZPDP), JEDNOTKA VSTUPŮ/VÝSTUPŮ</t>
  </si>
  <si>
    <t>75O17X</t>
  </si>
  <si>
    <t>EPS (ZPDP), JEDNOTKA VSTUPŮ/VÝSTUPŮ - MONTÁŽ</t>
  </si>
  <si>
    <t>75O1C2</t>
  </si>
  <si>
    <t>EPS (ZPDP), SIRÉNA VENKOVNÍ</t>
  </si>
  <si>
    <t>75O1CX</t>
  </si>
  <si>
    <t>EPS (ZPDP), SIRÉNA - MONTÁŽ</t>
  </si>
  <si>
    <t>75O1AA</t>
  </si>
  <si>
    <t>EPS (ZPDP), HLÁSIČ MULTISENZOROVÝ - LEHKÉ PROVEDENÍ</t>
  </si>
  <si>
    <t>75O1A4</t>
  </si>
  <si>
    <t>EPS (ZPDP), HLÁSIČ TEPLOTNÍ - LEHKÉ PROVEDENÍ</t>
  </si>
  <si>
    <t>75O1B1</t>
  </si>
  <si>
    <t>EPS (ZPDP), HLÁSIČ TLAČÍTKOVÝ - LEHKÉ PROVEDENÍ</t>
  </si>
  <si>
    <t>75O1BX</t>
  </si>
  <si>
    <t>EPS (ZPDP), HLÁSIČ - MONTÁŽ</t>
  </si>
  <si>
    <t>75J621</t>
  </si>
  <si>
    <t>KABEL SDĚLOVACÍ PRO EPS STÍNĚNÝ OHNIODOLNÝ, BEZHALOGENOVÝ PRŮMĚRU DO 0,8 MM</t>
  </si>
  <si>
    <t>75J62X</t>
  </si>
  <si>
    <t>KABEL SDĚLOVACÍ PRO EPS STÍNĚNÝ OHNIODOLNÝ, BEZHALOGENOVÝ - MONTÁŽ</t>
  </si>
  <si>
    <t>75J632</t>
  </si>
  <si>
    <t>KABEL SDĚLOVACÍ PRO EPS BEZHALOGENOVÝ S FUNKČNÍ ODOLNOSTÍ PRŮMĚRU DO 1,0 MM2</t>
  </si>
  <si>
    <t>75J63X</t>
  </si>
  <si>
    <t>KABEL SDĚLOVACÍ PRO EPS BEZHALOGENOVÝ S FUNKČNÍ ODOLNOSTÍ - MONTÁŽ</t>
  </si>
  <si>
    <t>75J522</t>
  </si>
  <si>
    <t>KABEL SILOVÝ PRO EPS BEZHALOGENOVÝ S FUNKČNÍ ODOLNOSTÍ PRŮMĚRU DO 2,5 MM2</t>
  </si>
  <si>
    <t>kmžíla</t>
  </si>
  <si>
    <t>75J52X</t>
  </si>
  <si>
    <t>KABEL SILOVÝ PRO EPS BEZHALOGENOVÝ S FUNKČNÍ ODOLNOSTÍ - MONTÁŽ</t>
  </si>
  <si>
    <t>R703452</t>
  </si>
  <si>
    <t>Drážka ve zdi pro kabelovou trasu, oprava povrchu, začištění</t>
  </si>
  <si>
    <t>1. Položka obsahuje:  – vyhotovení drážky ve zdi pro kabelovou trasu  – oprava povrchu a začičtění po drážkování 2. Způsob měření: Měří se v metrech.</t>
  </si>
  <si>
    <t>703731</t>
  </si>
  <si>
    <t>KABELOVÁ PŘÍCHYTKA S FUNKČNÍ ODOLNOSTÍ PŘI POŽÁRU PRO ROZSAH UPNUTÍ DO 25 MM</t>
  </si>
  <si>
    <t>75O1E1</t>
  </si>
  <si>
    <t>EPS (ZPDP), HLAVICE KE ZKUŠEBNÍ TYČI PRO KONTROLU HLÁSIČŮ KOUŘE</t>
  </si>
  <si>
    <t>75O1E2</t>
  </si>
  <si>
    <t>EPS (ZPDP), HLAVICE KE ZKUŠEBNÍ TYČI PRO KONTROLU HLÁSIČŮ TEPLOTY</t>
  </si>
  <si>
    <t>75O1E3</t>
  </si>
  <si>
    <t>EPS (ZPDP), ZKUŠEBNÍ PLYN PRO EPS</t>
  </si>
  <si>
    <t>75O1E7</t>
  </si>
  <si>
    <t>EPS (ZPDP), ZKUŠEBNÍ A MONTÁŽNÍ TYČ PRO EPS</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</si>
  <si>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</si>
  <si>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</si>
  <si>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</si>
  <si>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</si>
  <si>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</si>
  <si>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</si>
  <si>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</si>
  <si>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</si>
  <si>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</si>
  <si>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</si>
  <si>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 xml:space="preserve">  PS 221</t>
  </si>
  <si>
    <t xml:space="preserve">  TNS Rostoklaty, sdělovací zařízení</t>
  </si>
  <si>
    <t>PS 221</t>
  </si>
  <si>
    <t>TNS Rostoklaty, sdělovací zařízení</t>
  </si>
  <si>
    <t>Dodávky + nosný materiál, montáže</t>
  </si>
  <si>
    <t>75JA53</t>
  </si>
  <si>
    <t>ROZVADĚČ STRUKT. KABELÁŽE, PATCHPANEL, 24 ZÁSUVEK, DODÁVKA</t>
  </si>
  <si>
    <t>75JA51</t>
  </si>
  <si>
    <t>ROZVADĚČ STRUKT. KABELÁŽE, ORGANIZAR-DODÁVKA</t>
  </si>
  <si>
    <t>75JA55</t>
  </si>
  <si>
    <t>ROZVADĚČ STRUKT. KABELÁŽE, PATCHPANEL, ZÁSUVKA RJ45, DODÁVKA, MONTÁŽ, UKONČ. KABELU</t>
  </si>
  <si>
    <t>75JA32</t>
  </si>
  <si>
    <t>ZÁSUVKA SDRUŽENNÁ NA OMÍTKU</t>
  </si>
  <si>
    <t>75JA3X</t>
  </si>
  <si>
    <t>ZÁSUVKA SDRUŽENNÁ - MONTÁŽ</t>
  </si>
  <si>
    <t>75M311</t>
  </si>
  <si>
    <t>DIGITÁLNÍ TELEFONIE A VOIP, TELEFONNÍ PŘÍSTROJ DIGITÁLNÍ ZÁKLADNÍ - DODÁVKA</t>
  </si>
  <si>
    <t>75M31X</t>
  </si>
  <si>
    <t>DIGITÁLNÍ TELEFONIE A VOIP, TELEFONNÍ PŘÍSTROJ DIGITÁLNÍ ZÁKLADNÍ - MONTÁŽ</t>
  </si>
  <si>
    <t>R75J6DF</t>
  </si>
  <si>
    <t>Dveřní komunikátor vč. zápustné krabice, stolního telefonu, zdroje, el. otevírač</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</si>
  <si>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</si>
  <si>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R75J6EF</t>
  </si>
  <si>
    <t>Přepěťová ochrana do racku pro napájení komunikátoru</t>
  </si>
  <si>
    <t>75L231</t>
  </si>
  <si>
    <t>HODINY PODRUŽNÉ NEBO AUTONOMNÍ VNITŘNÍ RUČIČKOVÉ JEDNOSTRANNÉ DO 50 CM, DCF</t>
  </si>
  <si>
    <t>75L23X</t>
  </si>
  <si>
    <t>HODINY PODRUŽNÉ NEBO AUTONOMNÍ VNITŘNÍ - MONTÁŽ</t>
  </si>
  <si>
    <t>75HMECR</t>
  </si>
  <si>
    <t>PROPOJOVACÍ PATCH KABEL - 1M</t>
  </si>
  <si>
    <t>1. Položka obsahuje:  - Dodávka a montáž dle textace položky.</t>
  </si>
  <si>
    <t>75J1115</t>
  </si>
  <si>
    <t>703421</t>
  </si>
  <si>
    <t>ELEKTROINSTALAČNÍ TRUBKA PLASTOVÁ UV STABILNÍ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</si>
  <si>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</si>
  <si>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</si>
  <si>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703213</t>
  </si>
  <si>
    <t>KABELOVÝ ŽLAB NOSNÝ/DRÁTĚNÝ ŽÁROVĚ ZINKOVANÝ VČETNĚ UPEVNĚNÍ A PŘÍSLUŠENSTVÍ SVĚTLÉ ŠÍŘKY PŘES 250 DO 400 MM</t>
  </si>
  <si>
    <t>75IF41</t>
  </si>
  <si>
    <t>MONTÁŽNÍ RÁM DO 10+1</t>
  </si>
  <si>
    <t>75IF11</t>
  </si>
  <si>
    <t>SPOJOVACÍ SVORKOVNICE 2/10</t>
  </si>
  <si>
    <t>75IF1X</t>
  </si>
  <si>
    <t>SPOJOVACÍ SVORKOVNICE 2/10 - MONTÁŽ</t>
  </si>
  <si>
    <t>75J131</t>
  </si>
  <si>
    <t>NOSNÁ LIŠTA DIN</t>
  </si>
  <si>
    <t>75IFA1</t>
  </si>
  <si>
    <t>NOSNÍK BLESKOJISTEK</t>
  </si>
  <si>
    <t xml:space="preserve">  PS 230</t>
  </si>
  <si>
    <t xml:space="preserve">  TNS Rostoklaty, kamerový systém</t>
  </si>
  <si>
    <t>PS 230</t>
  </si>
  <si>
    <t>TNS Rostoklaty, kamerový systém</t>
  </si>
  <si>
    <t>131738</t>
  </si>
  <si>
    <t>HLOUBENÍ JAM ZAPAŽ I NEPAŽ TŘ. I, ODVOZ DO 20KM</t>
  </si>
  <si>
    <t>701001</t>
  </si>
  <si>
    <t>OZNAČOVACÍ ŠTÍTEK KABELOVÉHO VEDENÍ, SPOJKY NEBO KABELOVÉ SKŘÍNĚ (VČETNĚ OBJÍMKY)</t>
  </si>
  <si>
    <t>Kamerový systém</t>
  </si>
  <si>
    <t>75L421</t>
  </si>
  <si>
    <t>KAMERA DIGITÁLNÍ (IP) PEVNÁ</t>
  </si>
  <si>
    <t>75L42X</t>
  </si>
  <si>
    <t>KAMERA DIGITÁLNÍ (IP) - MONTÁŽ</t>
  </si>
  <si>
    <t>75L431</t>
  </si>
  <si>
    <t>KAMERA DIGITÁLNÍ (IP) DOME PEVNÁ</t>
  </si>
  <si>
    <t>75L432</t>
  </si>
  <si>
    <t>KAMERA DIGITÁLNÍ (IP) DOME OTOČNÁ</t>
  </si>
  <si>
    <t>75L43X</t>
  </si>
  <si>
    <t>KAMERA DIGITÁLNÍ (IP) DOME - MONTÁŽ</t>
  </si>
  <si>
    <t>75L424</t>
  </si>
  <si>
    <t>KAMERA DIGITÁLNÍ (IP) - SW LICENCE</t>
  </si>
  <si>
    <t>75K231</t>
  </si>
  <si>
    <t>NAPÁJECÍ ZDROJ 48 V DC DO 5 A</t>
  </si>
  <si>
    <t>75L452</t>
  </si>
  <si>
    <t>KAMEROVÝ SERVER - ZÁZNAMOVÉ ZAŘÍZENÍ, DO 16 KAMER (HW, SW, LICENCE)</t>
  </si>
  <si>
    <t>75L457</t>
  </si>
  <si>
    <t>KAMEROVÝ SERVER - HDD PŘES 2 TB, PRO PROVOZ 24/7</t>
  </si>
  <si>
    <t>75L45X</t>
  </si>
  <si>
    <t>KAMEROVÝ SERVER - MONTÁŽ</t>
  </si>
  <si>
    <t>75L46W</t>
  </si>
  <si>
    <t>KLIENSTKÉ PRACOVIŠTĚ - DOPLNĚNÍ HW, SW, LICENCE</t>
  </si>
  <si>
    <t>R100</t>
  </si>
  <si>
    <t>ZŘÍZENÍ SERVISNÍ ZÁSUVKY PRO STAHOVÁNÍ ZÁZNAMU Z KS</t>
  </si>
  <si>
    <t>zahrnuje veškeré náklady spojené s objednatelem požadovanými pracemi</t>
  </si>
  <si>
    <t>R101</t>
  </si>
  <si>
    <t>SWITCH ETHERNET 4 PORTy SFP, OPTICKÉ ROZHRANÍ</t>
  </si>
  <si>
    <t>75M976</t>
  </si>
  <si>
    <t>PŘEVODNÍK - SFP</t>
  </si>
  <si>
    <t>75M97X</t>
  </si>
  <si>
    <t>PŘEVODNÍK - MONTÁŽ</t>
  </si>
  <si>
    <t>R102</t>
  </si>
  <si>
    <t>DATOVÁ INFRASTRUKTURA LAN, PRŮMYSLOVÝ RINGSWITCH - L2 4X10/100 PoE + 2XUPLINK</t>
  </si>
  <si>
    <t>75M92X</t>
  </si>
  <si>
    <t>DATOVÁ INFRASTRUKTURA LAN, PRŮMYSLOVÝ RINGSWITCH - MONTÁŽ</t>
  </si>
  <si>
    <t>75IEF1</t>
  </si>
  <si>
    <t>OPTICKÝ ROZVADĚČ NA ZEĎ DO 12 VLÁKEN</t>
  </si>
  <si>
    <t>75IEFX</t>
  </si>
  <si>
    <t>OPTICKÝ ROZVADĚČ NA ZEĎ - MONTÁŽ</t>
  </si>
  <si>
    <t>75I819</t>
  </si>
  <si>
    <t>KABEL OPTICKÝ SINGLEMODE - MONTÁŽ DO OSAZENÉ TRUBKY</t>
  </si>
  <si>
    <t>75I851</t>
  </si>
  <si>
    <t>KABEL OPTICKÝ - REZERVA PŘES 500 MM</t>
  </si>
  <si>
    <t>75IH91</t>
  </si>
  <si>
    <t>UKONČENÍ KABELU ŠTÍTEK KABELOVÝ</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</si>
  <si>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</si>
  <si>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</si>
  <si>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</si>
  <si>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</si>
  <si>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</si>
  <si>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</si>
  <si>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703512</t>
  </si>
  <si>
    <t>ELEKTROINSTALAČNÍ LIŠTA ŠÍŘKY PŘES 30 DO 60 MM</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</si>
  <si>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</si>
  <si>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</si>
  <si>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</si>
  <si>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</si>
  <si>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</si>
  <si>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</si>
  <si>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</si>
  <si>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</si>
  <si>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</si>
  <si>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</si>
  <si>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744811</t>
  </si>
  <si>
    <t>PROUDOVÝ CHRÁNIČ DVOUPÓLOVÝ S NADPROUDOVOU OCHRANOU (10 KA) DO 30 MA, DO 25 A</t>
  </si>
  <si>
    <t>703112</t>
  </si>
  <si>
    <t>KABELOVÝ ROŠT/LÁVKA NOSNÝ ŽÁROVĚ ZINKOVANÝ VČETNĚ UPEVNĚNÍ A PŘÍSLUŠENSTVÍ SVĚTLÉ ŠÍŘKY PŘES 100 DO 250 MM</t>
  </si>
  <si>
    <t>703752</t>
  </si>
  <si>
    <t>PROTIPOŽÁRNÍ UCPÁVKA STĚNOU/STROPEM, TL DO 50CM, DO EI 90 MIN.</t>
  </si>
  <si>
    <t>M2</t>
  </si>
  <si>
    <t>703753</t>
  </si>
  <si>
    <t>NÁSTŘIK PROTIPOŽÁRNÍ DO 2,5CM NA PŘIPRAVENÝ PODKLAD - PROSTUP</t>
  </si>
  <si>
    <t>703756</t>
  </si>
  <si>
    <t>PROTIPOŽÁRNÍ TMEL ( TUBA - 1000ML ), DO EI 90 MIN.</t>
  </si>
  <si>
    <t>703762</t>
  </si>
  <si>
    <t>KABELOVÁ UCPÁVKA VODĚ ODOLNÁ PRO VNITŘNÍ PRŮMĚR OTVORU 65 - 110MM</t>
  </si>
  <si>
    <t>702512</t>
  </si>
  <si>
    <t>PRŮRAZ ZDIVEM (PŘÍČKOU) ZDĚNÝM TLOUŠŤKY PŘES 45 DO 60 CM</t>
  </si>
  <si>
    <t>75J33AR</t>
  </si>
  <si>
    <t>Patch kabel Cat.5E FTP/STP</t>
  </si>
  <si>
    <t>78O958R</t>
  </si>
  <si>
    <t>Spolupráce při integraci do systému DDTS</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</si>
  <si>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</si>
  <si>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</si>
  <si>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</si>
  <si>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</si>
  <si>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</si>
  <si>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</si>
  <si>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</si>
  <si>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</si>
  <si>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</si>
  <si>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</si>
  <si>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</si>
  <si>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</si>
  <si>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</si>
  <si>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</si>
  <si>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</si>
  <si>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75E127</t>
  </si>
  <si>
    <t>CELKOVÁ PROHLÍDKA ZAŘÍZENÍ A VYHOTOVENÍ REVIZNÍ ZPRÁVY</t>
  </si>
  <si>
    <t xml:space="preserve">  PS 312</t>
  </si>
  <si>
    <t xml:space="preserve">  TNS Rostoklaty, DDTS ŽDC</t>
  </si>
  <si>
    <t>PS 312</t>
  </si>
  <si>
    <t>TNS Rostoklaty, DDTS ŽDC</t>
  </si>
  <si>
    <t>1-PS-312</t>
  </si>
  <si>
    <t>Dodávka a montáž DDTS</t>
  </si>
  <si>
    <t>75O91X</t>
  </si>
  <si>
    <t>DDTS ŽDC, MONTÁŽ</t>
  </si>
  <si>
    <t>75O943</t>
  </si>
  <si>
    <t>DDTS ŽDC, INTEGRACE EZS</t>
  </si>
  <si>
    <t>75O949</t>
  </si>
  <si>
    <t>DDTS ŽDC, INTEGRACE ZPDP</t>
  </si>
  <si>
    <t>75O947</t>
  </si>
  <si>
    <t>DDTS ŽDC, INTEGRACE OSE</t>
  </si>
  <si>
    <t>75O94A</t>
  </si>
  <si>
    <t>DDTS ŽDC, INTEGRACE KAM</t>
  </si>
  <si>
    <t>75O94B</t>
  </si>
  <si>
    <t>DDTS ŽDC, INTEGRACE AKTIVNÍHO PRVKU PŘENOSOVÉHO SYSTÉMU LTDS</t>
  </si>
  <si>
    <t>75O94E</t>
  </si>
  <si>
    <t>DDTS ŽDC, INTEGRACE NAPÁJECÍHO ZDROJE</t>
  </si>
  <si>
    <t>75O94H</t>
  </si>
  <si>
    <t>DDTS ŽDC, INTEGRACE VZT</t>
  </si>
  <si>
    <t>75O94I</t>
  </si>
  <si>
    <t>DDTS ŽDC, INTEGRACE EE</t>
  </si>
  <si>
    <t>75O94K</t>
  </si>
  <si>
    <t>DDTS ŽDC, PARAMETRIZACE EZS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</si>
  <si>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</si>
  <si>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</si>
  <si>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</si>
  <si>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</si>
  <si>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</si>
  <si>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</si>
  <si>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</si>
  <si>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</si>
  <si>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</si>
  <si>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</si>
  <si>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</si>
  <si>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</si>
  <si>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</si>
  <si>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</si>
  <si>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</si>
  <si>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</si>
  <si>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</si>
  <si>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</si>
  <si>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</si>
  <si>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74F323</t>
  </si>
  <si>
    <t>PROTOKOL UTZ</t>
  </si>
  <si>
    <t>747125</t>
  </si>
  <si>
    <t>OŽIVENÍ JEDNOHO POLE ROZVADĚČE ZHOTOVENÉHO SUBDODAVATELEM V PODMÍNKÁCH EXTERNÍ MONTÁŽE SE SLOŽITOU VÝSTROJÍ</t>
  </si>
  <si>
    <t>747112</t>
  </si>
  <si>
    <t>KONTROLA MANIPULAČNÍCH, OVLÁDACÍCH NEBO RELÉOVÝCH ROZVADĚČŮ, 1 POLE</t>
  </si>
  <si>
    <t>747701</t>
  </si>
  <si>
    <t>DOKONČOVACÍ MONTÁŽNÍ PRÁCE NA ELEKTRICKÉM ZAŘÍZENÍ</t>
  </si>
  <si>
    <t>747702</t>
  </si>
  <si>
    <t>ÚPRAVA ZAPOJENÍ STÁVAJÍCÍCH KABELOVÝCH SKŘÍNÍ/ROZVADĚČŮ</t>
  </si>
  <si>
    <t>747703</t>
  </si>
  <si>
    <t>ZKUŠEBNÍ PROVOZ</t>
  </si>
  <si>
    <t>747704</t>
  </si>
  <si>
    <t>ZAŠKOLENÍ OBSLUHY</t>
  </si>
  <si>
    <t>748151</t>
  </si>
  <si>
    <t>BEZPEČNOSTNÍ TABULKA</t>
  </si>
  <si>
    <t>748241</t>
  </si>
  <si>
    <t>PÍSMENA A ČÍSLICE VÝŠKY DO 40 MM</t>
  </si>
  <si>
    <t>703411</t>
  </si>
  <si>
    <t>ELEKTROINSTALAČNÍ TRUBKA PLASTOVÁ VČETNĚ UPEVNĚNÍ A PŘÍSLUŠENSTVÍ DN PRŮMĚRU DO 25 MM</t>
  </si>
  <si>
    <t>75JA23</t>
  </si>
  <si>
    <t>ZÁSUVKA DATOVÁ RJ45 DO LIŠTOVÉHO ROZVODU</t>
  </si>
  <si>
    <t>75JA2X</t>
  </si>
  <si>
    <t>ZÁSUVKA DATOVÁ RJ45 - MONTÁŽ</t>
  </si>
  <si>
    <t>742P13</t>
  </si>
  <si>
    <t>ZATAŽENÍ KABELU DO CHRÁNIČKY - KABEL DO 4 KG/M</t>
  </si>
  <si>
    <t>742P15</t>
  </si>
  <si>
    <t>OZNAČOVACÍ ŠTÍTEK NA KABEL</t>
  </si>
  <si>
    <t>744R36</t>
  </si>
  <si>
    <t>OBAL NA VÝKRESY DO ROZVADĚČE NN</t>
  </si>
  <si>
    <t>744R21</t>
  </si>
  <si>
    <t>UCPÁVKOVÁ VÝVODKA PRO KABEL O PRŮMĚRU DO 13 MM</t>
  </si>
  <si>
    <t>703751</t>
  </si>
  <si>
    <t>PROTIPOŽÁRNÍ UCPÁVKA POD ROZVADĚČ DO EI 90 MIN.</t>
  </si>
  <si>
    <t>75B717R</t>
  </si>
  <si>
    <t>PŘEPĚŤOVÁ OCHRANA DATOVÉHO KABELU</t>
  </si>
  <si>
    <t>1. Položka obsahuje:  – veškeré příslušentsví  – kompletní montáž 2. Položka neobsahuje:  X 3. Způsob měření: Udává se počet kusů kompletní konstrukce nebo práce.</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</si>
  <si>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</si>
  <si>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</si>
  <si>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</si>
  <si>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7466AU</t>
  </si>
  <si>
    <t>POSKYTNUTÍ DAT DO OSTATNÍCH SYSTÉMŮ NAPŘ. DDTS, ENERGETIKA</t>
  </si>
  <si>
    <t>75O923</t>
  </si>
  <si>
    <t>DDTS ŽDC, SW DOPLNĚNÍ INS</t>
  </si>
  <si>
    <t>75O957</t>
  </si>
  <si>
    <t>DDTS ŽDC, INTEGRACE TLS DO INS</t>
  </si>
  <si>
    <t>75O934</t>
  </si>
  <si>
    <t>DDTS ŽDC, SW DOPLNĚNÍ STACIONÁRNÍHO KLIENTA</t>
  </si>
  <si>
    <t>75O939</t>
  </si>
  <si>
    <t>DDTS ŽDC, SW DOPLNĚNÍ TENKÉHO KLIENTA</t>
  </si>
  <si>
    <t>75O93A</t>
  </si>
  <si>
    <t>DDTS ŽDC, KLIENTSKÉ PRACOVIŠTĚ MOBILNÍ</t>
  </si>
  <si>
    <t>75O93B</t>
  </si>
  <si>
    <t>DDTS ŽDC, SW PRO MOBILNÍHO KLIENTA</t>
  </si>
  <si>
    <t>75O93C</t>
  </si>
  <si>
    <t>DDTS ŽDC, SW DOPLNĚNÍ MOBILNÍHO KLIENTA</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</si>
  <si>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</si>
  <si>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</si>
  <si>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</si>
  <si>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746697</t>
  </si>
  <si>
    <t>PROVOZNÍ DOKUMENTACE</t>
  </si>
  <si>
    <t>D.3</t>
  </si>
  <si>
    <t>Silnoproudá technologie DŘT</t>
  </si>
  <si>
    <t xml:space="preserve">  PS 310</t>
  </si>
  <si>
    <t xml:space="preserve">  TNS Rostoklaty, DŘT</t>
  </si>
  <si>
    <t>PS 310</t>
  </si>
  <si>
    <t>TNS Rostoklaty, DŘT</t>
  </si>
  <si>
    <t>1-PS-310</t>
  </si>
  <si>
    <t>Dodávka a montáž DŘT</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</si>
  <si>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</si>
  <si>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</si>
  <si>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</si>
  <si>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</si>
  <si>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</si>
  <si>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</si>
  <si>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</si>
  <si>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</si>
  <si>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</si>
  <si>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</si>
  <si>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</si>
  <si>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</si>
  <si>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746652</t>
  </si>
  <si>
    <t>ZÁKLADNÍ PROGRAMOVÉ VYBAVENÍ TLM. JEDNOTKY PRO OBJEKT NS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</si>
  <si>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</si>
  <si>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</si>
  <si>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</si>
  <si>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</si>
  <si>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</si>
  <si>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</si>
  <si>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746659</t>
  </si>
  <si>
    <t>ZPROVOZNĚNÍ, OŽIVENÍ TELEMECHANICKÉ JEDNOTKY V OBJEKTU NS</t>
  </si>
  <si>
    <t>74665D</t>
  </si>
  <si>
    <t>PŘIPOJENÍ, OŽIVENÍ A ZPROVOZNĚNÍ PŘENOSOVÉ CESTY V OBJEKTU NS</t>
  </si>
  <si>
    <t>74665H</t>
  </si>
  <si>
    <t>PROVOZNÍ ZKOUŠKY TELEMECHANICKÉ JEDNOTKY V OBJEKTU NS</t>
  </si>
  <si>
    <t>74665L</t>
  </si>
  <si>
    <t>PODPORA PŘI UVÁDĚNÍ DO PROVOZU, ENGINEERING PRO OBJEKT NS</t>
  </si>
  <si>
    <t>746662</t>
  </si>
  <si>
    <t>KOMPLETNÍ IPC PRŮMYSLOVÝ POČÍTAČ PRO AUTOMATIZACI S MONITOREM PŘES 1024 IO PROMĚNNÝCH</t>
  </si>
  <si>
    <t>746665</t>
  </si>
  <si>
    <t>KOMPLETNÍ IPC PRŮMYSLOVÝ POČÍTAČ PRO AUTOMATIZACI S MONITOREM PRO VYČÍTÁNÍ OCHRAN VČETNĚ SW A VIZUALIZACE</t>
  </si>
  <si>
    <t>746671</t>
  </si>
  <si>
    <t>ROZŠÍŘENÍ PLC NEBO IPC O KOMUNIKAČNÍ JEDNOTKU PRO KOMUNIKACI S NAD/PODŘÍZENÝM SYSTÉMEM</t>
  </si>
  <si>
    <t>746672</t>
  </si>
  <si>
    <t>ROZŠÍŘENÍ ZÁKLADNÍ JEDNOTKY PLC NEBO IPC O KOMUNIKACI S JEDNÍM PODŘÍZENÝM SYSTÉMEM PLC (JEN SW)</t>
  </si>
  <si>
    <t>746674</t>
  </si>
  <si>
    <t>PŘEVODNÍK ROZHRANÍ-ROZBOČOVAČ,ROZHRANÍ METALICKÉ (MAX.6) DLE SPECIFIKACE NA OPTICKÉ (MAX.2) S FUNK.REDUNDANTNÍ KRUH.SMYČKY,PROTOKOLOVĚ TRANSPARENTNÍ</t>
  </si>
  <si>
    <t>746675</t>
  </si>
  <si>
    <t>PŘEVODNÍK ROZHRANÍ-ROZBOČOVAČ,ROZHRANÍ METALICKÉ (MAX.12) DLE SPEC.NA OPTICKÉ (MAX.18) S FUNKCÍ REDUNDANTNÍ KRUH.SMYČKY,PROTOKOLOVĚ TRANSPARENTNÍ</t>
  </si>
  <si>
    <t>746677</t>
  </si>
  <si>
    <t>ROUTER (GSM, GSM-R), ROZHRANÍ A PROTOKOL DLE SPECIFIKACE</t>
  </si>
  <si>
    <t>746678</t>
  </si>
  <si>
    <t>NTP SERVER - ZDROJ ČASOVÝCH ZNAČEK, ROZHRANÍ A PROTOKOL DLE SPECIFIKACE</t>
  </si>
  <si>
    <t>746698</t>
  </si>
  <si>
    <t>PRACOVNÍ STŮL</t>
  </si>
  <si>
    <t>746699</t>
  </si>
  <si>
    <t>ŽIDLE</t>
  </si>
  <si>
    <t>747705</t>
  </si>
  <si>
    <t>MANIPULACE NA ZAŘÍZENÍCH PROVÁDĚNÉ PROVOZOVATELEM</t>
  </si>
  <si>
    <t>746Z71</t>
  </si>
  <si>
    <t>DEMONTÁŽ ZAŘÍZENÍ SKŘ, DŘT, DD TSŽDC - SKŘÍNĚ, ROZVADĚČE NEBO OPTICKÉHO ROZVÁDĚČE</t>
  </si>
  <si>
    <t>75J111</t>
  </si>
  <si>
    <t>NOSNÁ LIŠTA PLASTOVÁ</t>
  </si>
  <si>
    <t>742I11</t>
  </si>
  <si>
    <t>KABEL NN CU OVLÁDACÍ 7-12ŽÍLOVÝ DO 2,5 MM2</t>
  </si>
  <si>
    <t>742M11</t>
  </si>
  <si>
    <t>UKONČENÍ 7-12ŽÍLOVÉHO KABELU V ROZVADĚČI NEBO NA PŘÍSTROJI DO 2,5 MM2</t>
  </si>
  <si>
    <t>742I21</t>
  </si>
  <si>
    <t>KABEL NN CU OVLÁDACÍ 19-24ŽÍLOVÝ DO 2,5 MM2</t>
  </si>
  <si>
    <t>742N11</t>
  </si>
  <si>
    <t>UKONČENÍ 19-24ŽÍLOVÉHO KABELU V ROZVADĚČI NEBO NA PŘÍSTROJI DO 2,5 MM2</t>
  </si>
  <si>
    <t>742J11</t>
  </si>
  <si>
    <t>OPTICKÝ KABEL MULTIMOD DUPLEX - SKLO</t>
  </si>
  <si>
    <t>742J14</t>
  </si>
  <si>
    <t>KONEKTORY NA OPTICKÝ KABEL</t>
  </si>
  <si>
    <t>742G12</t>
  </si>
  <si>
    <t>KABEL NN DVOU- A TŘÍŽÍLOVÝ CU S PLASTOVOU IZOLACÍ OD 4 DO 16 MM2</t>
  </si>
  <si>
    <t>742L12</t>
  </si>
  <si>
    <t>UKONČENÍ DVOU AŽ PĚTIŽÍLOVÉHO KABELU V ROZVADĚČI NEBO NA PŘÍSTROJI OD 4 DO 16 MM2</t>
  </si>
  <si>
    <t>744633</t>
  </si>
  <si>
    <t>JISTIČ TŘÍPÓLOVÝ (10 KA) OD 13 DO 20 A</t>
  </si>
  <si>
    <t>744652</t>
  </si>
  <si>
    <t>JISTIČ DC OD 4 DO 10 A</t>
  </si>
  <si>
    <t>744Q41</t>
  </si>
  <si>
    <t>SVODIČ PŘEPĚTÍ TYP 3 (TŘÍDA D) 1-2 PÓLOVÝ</t>
  </si>
  <si>
    <t>75O574</t>
  </si>
  <si>
    <t>EZS, MAGNETICKÝ KONTAKT HLINÍKOVÝ - TĚŽKÉ PROVEDENÍ</t>
  </si>
  <si>
    <t xml:space="preserve">  PS 311</t>
  </si>
  <si>
    <t xml:space="preserve">  ED Praha, doplnění DŘT</t>
  </si>
  <si>
    <t>PS 311</t>
  </si>
  <si>
    <t>ED Praha, doplnění DŘT</t>
  </si>
  <si>
    <t>1-PS-311</t>
  </si>
  <si>
    <t>746687</t>
  </si>
  <si>
    <t>REALIZACE A PLNĚNÍ DATOVÝCH A PREZENTAČNÍCH STRUKTUR SVZ PRO OBJEKT NS</t>
  </si>
  <si>
    <t>746691</t>
  </si>
  <si>
    <t>PŘIPOJENÍ TELEMECHANICKÉ CESTY NA ED, OŽIVENÍ, ZPROVOZNĚNÍ - 1. OBJEKT</t>
  </si>
  <si>
    <t>746692</t>
  </si>
  <si>
    <t>PŘIPOJENÍ ZÁLOŽNÍ KOMUNIKAČNÍ CESTY (GSM, GSM-R)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</si>
  <si>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</si>
  <si>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</si>
  <si>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</si>
  <si>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</si>
  <si>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</si>
  <si>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</si>
  <si>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</si>
  <si>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</si>
  <si>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7466A2</t>
  </si>
  <si>
    <t>ÚPRAVA STRUKTUR A ŘÍDÍCÍCH PROGRAMOVÝCH TABULEK ED PRO OBJEKT NS</t>
  </si>
  <si>
    <t>7466A6</t>
  </si>
  <si>
    <t>DEFINICE A DEKLARACE STRUKTUR DAT ED PRO OBJEKT NS</t>
  </si>
  <si>
    <t>7466AA</t>
  </si>
  <si>
    <t>ZPROVOZNĚNÍ SYSTÉMU S NOVÝMI DATY PRO OBJEKT NS</t>
  </si>
  <si>
    <t>7466AE</t>
  </si>
  <si>
    <t>VERIFIKACE SIGNÁLŮ A POVELŮ S NOVÝMI DATY PRO OBJEKT NS</t>
  </si>
  <si>
    <t>7466AH</t>
  </si>
  <si>
    <t>KONFIGURACE SOFTWARU, OVLADAČE, LICENCE, PARAMETRIZACE - 1. OBJEKT</t>
  </si>
  <si>
    <t>7466AJ</t>
  </si>
  <si>
    <t>SYSTÉMOVÁ A DATOVÁ ANALÝZA PRO OBJEKT NS</t>
  </si>
  <si>
    <t>7466AN</t>
  </si>
  <si>
    <t>DOPLNĚNÍ A ÚPRAVA SW TABULEK PRO OBJEKT NS</t>
  </si>
  <si>
    <t>7466AR</t>
  </si>
  <si>
    <t>AKTUALIZACE MODELU ŘÍZENÉ TECHNOLOGIE V PRŮBĚHU VÝSTAVBY PRO OBJEKT NS</t>
  </si>
  <si>
    <t xml:space="preserve">  PS 320</t>
  </si>
  <si>
    <t xml:space="preserve">  TNS Rostoklaty, rozvodna 110 kV, technologie</t>
  </si>
  <si>
    <t>PS 320</t>
  </si>
  <si>
    <t>TNS Rostoklaty, rozvodna 110 kV, technologie</t>
  </si>
  <si>
    <t>R015140PS32033</t>
  </si>
  <si>
    <t>POPLATKY ZA LIKVIDACI ODPADŮ NEKONTAMINOVANÝCH - 17 01 01 BETON Z DEMOLIC OBJEKTŮ, ZÁKLADŮ TV</t>
  </si>
  <si>
    <t>Poplatky za likvidaci odpadu z betonových základů pod přístoji 110 kV a zábradlí</t>
  </si>
  <si>
    <t>Technická specifikace položky odpovídá příslušné cenové soustavě 015140</t>
  </si>
  <si>
    <t>R015270PS32034</t>
  </si>
  <si>
    <t>POPLATKY ZA LIKVIDACI ODPADŮ NEKONTAMINOVANÝCH - 17 01 03 IZOLÁTORY PORCELÁNOVÉ</t>
  </si>
  <si>
    <t>Poplatky za likvidaci izolátorů 110 kV</t>
  </si>
  <si>
    <t>Technická specifikace položky odpovídá příslušné cenové soustavě položky 015270</t>
  </si>
  <si>
    <t>R015280PS32035</t>
  </si>
  <si>
    <t>POPLATKY ZA LIKVIDACI ODPADŮ NEKONTAMINOVANÝCH - 17 01 03 ODPOJOVAČE-OCEL, PORCELÁN</t>
  </si>
  <si>
    <t>Poplatky za likvidaci odpojovačů 110 kV</t>
  </si>
  <si>
    <t>Technická specifikace položky odpovídá příslušné cenové soustavě položky 015280</t>
  </si>
  <si>
    <t>R015410PS32036</t>
  </si>
  <si>
    <t>POPLATKY ZA LIKVIDACI ODPADŮ NEKONTAMINOVANÝCH - 16 02 14 OMEZOVAČE PŘEPĚTÍ VVN</t>
  </si>
  <si>
    <t>Poplatky za likvidaci bleskojstek 110 kV</t>
  </si>
  <si>
    <t>Technická specifikace položky odpovídá příslušné cenové soustavě položky 015410</t>
  </si>
  <si>
    <t>R015710PS32037</t>
  </si>
  <si>
    <t>POPLATKY ZA LIKVIDACI ODPADŮ NEBEZPEČNÝCH - 16 02 13* PŘÍSTROJOVÉ TRANSFORMÁTORY S OLEJOVOU NÁPLNÍ</t>
  </si>
  <si>
    <t>Poplatky za likvidaci olejových přístrojových transformátorů proudu 110 kV</t>
  </si>
  <si>
    <t>Technická specifikace položky odpovídá příslušné cenové soustavě položky 015710</t>
  </si>
  <si>
    <t>R015440PS32038</t>
  </si>
  <si>
    <t>POPLATKY ZA LIKVIDACI ODPADŮ NEKONTAMINOVANÝCH - 17 04 11 ZBYTKY KABELŮ A VODIČŮ VČETNĚ LANOVÝCH</t>
  </si>
  <si>
    <t>Poplatky za likvidaci lanových vodičů</t>
  </si>
  <si>
    <t>Technická specifikace položky odpovídá příslušné cenové soustavě položky 015430</t>
  </si>
  <si>
    <t>M01</t>
  </si>
  <si>
    <t>Montáže dodávek převzatých provizorního napaječe 110/23 kV - PS 323</t>
  </si>
  <si>
    <t>R746113PS32001</t>
  </si>
  <si>
    <t>ODPOJOVAČ 110 KV 3-PÓLOVÝ S UZEMŇOVAČEM, 2000 A, PROVEDENÍ S PÓLY VEDLE SEBE, VČETNĚ MOTOROVÝCH POHONŮ</t>
  </si>
  <si>
    <t>Montáž vývodového odpojovače s uzemňovačem 110 kV na straně přívodu do pole AEA 1 převzaného z provizorního napaječe - PS 323</t>
  </si>
  <si>
    <t>R746122PS32002</t>
  </si>
  <si>
    <t>VYPÍNAČ 110 KV 3-PÓLOVÝ, 2000 A VČETNĚ VÝVODU NA TRANSFORMÁTOR S JEDNÍM MOTOROVÝM POHONEM</t>
  </si>
  <si>
    <t>Montáž vypínač do transformátorového pole AEA 3 převzaného z provizorního napaječe - PS 323</t>
  </si>
  <si>
    <t>R746133PS32003</t>
  </si>
  <si>
    <t>PŘÍSTROJOVÝ TRANSFORMÁTOR 110 KV PROUDU A NAPĚTÍ (KOMBINOVANÝ) S AŽ ČTYŘMI PROUDOVÝMI A TŘEMI NAPĚTOVÝMI JÁDRY</t>
  </si>
  <si>
    <t>Montáž přístrojových transfomátorů s převody 100/1/1/1/1 A do pole AEA 3 převzaného z provizorního napaječe - PS 323</t>
  </si>
  <si>
    <t>R746141PS32004</t>
  </si>
  <si>
    <t>OMEZOVAČ PŘEPĚTÍ 110 KV VARISTOROVÝ (ZNO), 10 KA, VČETNĚ POČÍTADLA PŘESKOKU</t>
  </si>
  <si>
    <t>Montáž omezovače přepětí 96/10 kA do pole AEA 3 převzaného z provizorního napaječe - PS 323</t>
  </si>
  <si>
    <t>M02</t>
  </si>
  <si>
    <t>Pomocné ocelové konstrukce v rozvodně 110 kV</t>
  </si>
  <si>
    <t>7461D1</t>
  </si>
  <si>
    <t>POMOCNÁ OCELOVÁ KONSTRUKCE (POK) PRO ROZVODNU 110 KV - STOLIČKA PRO SPÍNACÍ PŘÍSTROJE 110 KV Z VÁLCOVANÝCH PROFILŮ</t>
  </si>
  <si>
    <t>KG</t>
  </si>
  <si>
    <t>5 x POK 2, 6 x POK 4, 2 x POK 5  4792=4 792.000 [A]</t>
  </si>
  <si>
    <t>7461D2</t>
  </si>
  <si>
    <t>POMOCNÁ OCELOVÁ KONSTRUKCE POMOCNÁ PRO ROZVODNU 110 KV - STOLIČKA PRO PŘÍSTROJOVÉ TRANSFORMÁTORY, PODPĚRKY A OMEZOVAČE PŘEPĚTÍ Z VÁLCOVANÝCH PROFILŮ</t>
  </si>
  <si>
    <t>9 x POK 1, 3 x POK 3, 2 x POK 6  4757=4 757.000 [A]</t>
  </si>
  <si>
    <t>M03</t>
  </si>
  <si>
    <t>Pomocné ocelové konstrukce v rozvodně 110 kVpřevzaté z provizorního napaječe 110/23 kV - PS323</t>
  </si>
  <si>
    <t>R7461D1PS32005</t>
  </si>
  <si>
    <t>Montáž POK 2 a POK 4 převzaté z provizorního napaječe 110/23 kV - PS 323</t>
  </si>
  <si>
    <t>R7461D2PS32006</t>
  </si>
  <si>
    <t>Montáž 3 x POK 1, 1 x POK 3</t>
  </si>
  <si>
    <t>M04</t>
  </si>
  <si>
    <t>Armatury a spojovací vedení</t>
  </si>
  <si>
    <t>746161</t>
  </si>
  <si>
    <t>SVORKA 110 KV PRO SVORNÍKY PŘÍSTROJŮ</t>
  </si>
  <si>
    <t>R746162PS32007</t>
  </si>
  <si>
    <t>SVORKA 110 KV PRO PŘÍRUBY PŘÍSTROJŮ</t>
  </si>
  <si>
    <t>Technická specifikace položky odpovídá příslušné cenové soustavě položky 746162</t>
  </si>
  <si>
    <t>746163</t>
  </si>
  <si>
    <t>SVORKA 110 KV PRO PRAPORCE</t>
  </si>
  <si>
    <t>R746164PS32008</t>
  </si>
  <si>
    <t>SVORKA 110 KV ODBOČOVACÍ</t>
  </si>
  <si>
    <t>Technická specifikace položky odpovídá příslušné cenové soustavě položky 746164</t>
  </si>
  <si>
    <t>R746165PS32009</t>
  </si>
  <si>
    <t>SVORKA 110 KV PRO ZKRATOVACÍ SUPRAVY, UZEMNĚNÍ, ROZPĚRKY</t>
  </si>
  <si>
    <t>Technická specifikace položky odpovídá příslušné cenové soustavě položky 746165</t>
  </si>
  <si>
    <t>746167</t>
  </si>
  <si>
    <t>SVORKA 110 KV - POMOCNÝ A DOPLŇKOVÝ SORTIMENT ARMATUR 110 KV</t>
  </si>
  <si>
    <t>R746177PS23010</t>
  </si>
  <si>
    <t>PŘÍPOJNICE 110 KV Z TRUBKY AL DO 100/5 MM NA PODPĚRNÝCH IZOLÁTORECH DO 10 M</t>
  </si>
  <si>
    <t>Přípojnice v poli AEA 5</t>
  </si>
  <si>
    <t>Technická specifikace položky odpovídá příslušné cenové soustavě položky 746177</t>
  </si>
  <si>
    <t>R746191PS32011</t>
  </si>
  <si>
    <t>PŘEPONKA SVISLÁ Z LANA ACSR 758/43 MM2, VÝŠKY DO 8 M, BEZ IZOLÁTOROVOVÉHO ŘETĚZCE</t>
  </si>
  <si>
    <t>Připojení vstupních odpojovačů v polí AEA 1, AEA 2 z kotevních svorek linek V961, V962</t>
  </si>
  <si>
    <t>Technická specifikace položky odpovídá příslušné cenové soustavě položky 746191</t>
  </si>
  <si>
    <t>R746191PS32012</t>
  </si>
  <si>
    <t>PŘEPONKA SVISLÁ Z LANA ACSR 758/43 mm2, VÝŠKY DO 8 M, BEZ IZOLÁTOROVOVÉHO ŘETĚZCE</t>
  </si>
  <si>
    <t>Připojení přípojnic v poli AEA 5 z propojů odpojovačů mezi poli AEA 1 a AEA 3,  AEA 2 a AEA 4</t>
  </si>
  <si>
    <t>R746193PS32013</t>
  </si>
  <si>
    <t>PŘEPONKA VODOROVNÁ Z LANA ACSR 758/43 mm2, DÉLKY DO 7 m,  PRO PROPOJENÍ DVOU PŘÍSTROJŮ</t>
  </si>
  <si>
    <t>Propojení přístrojů v poli AEA 1, AEA 2</t>
  </si>
  <si>
    <t>Technická specifikace položky odpovídá příslušné cenové soustavě položky 746193</t>
  </si>
  <si>
    <t>R746181PS32014</t>
  </si>
  <si>
    <t>PŘEPONKA SVISLÁ Z LANA ALFE 362/59 mm2, VÝŠKY DO 8 M, BEZ IZOLÁTOROVOVÉHO ŘETĚZCE</t>
  </si>
  <si>
    <t>Připojení omezovačů přepětí v polích AEA 1, AEA 2, AEA 3, AEA 4</t>
  </si>
  <si>
    <t>Technická specifikace položky odpovídá příslušné cenové soustavě položky 746181</t>
  </si>
  <si>
    <t>R746183PS32015</t>
  </si>
  <si>
    <t>PŘEPONKA VODOROVNÁ Z LANA ALFE 362/59 mm2, DÉLKY DO 8 M, PRO PROPOJENÍ DVOU PŘÍSTROJŮ, VČETNĚ SVOREK A ARMATUR</t>
  </si>
  <si>
    <t>Propojení přístrojů v poli AEA 3, AEA 4</t>
  </si>
  <si>
    <t>Technická specifikace položky odpovídá příslušné cenové soustavě položky 746183</t>
  </si>
  <si>
    <t>R746185PS32016</t>
  </si>
  <si>
    <t>PŘEPONKA VODOROVNÁ Z AL TRUBKY 70/3 MM2, DÉLKY DO 7 M, PRO PROPOJENÍ DVOU PŘÍSTROJŮ, VČETNĚ SVOREK, ARMATUR A OHYBŮ</t>
  </si>
  <si>
    <t>Propoje v poli AEA 5 mezi přípojnicovými odpojovači polí AEA 1 a AEA 3, AEA 2 a AEA 4.</t>
  </si>
  <si>
    <t>Technická specifikace položky odpovídá příslušné cenové soustavě položky 746185</t>
  </si>
  <si>
    <t>R746183PS32017</t>
  </si>
  <si>
    <t>TLUMÍCÍ LANO DO TRUBKOVÝCH PŘÍPOJNIC ACSR 243/39 MM2, DÉLKY DO 9 M</t>
  </si>
  <si>
    <t>Tlumící lana do trubkových přípojnic v poli AEA 5.</t>
  </si>
  <si>
    <t>Technická specifikace položky odpovídá příslušné cenové soustavě v položky 746183</t>
  </si>
  <si>
    <t>M05</t>
  </si>
  <si>
    <t>Armatury a spojovací vedení převzaté z provozorního napaječe 110/23 kV - PS 323</t>
  </si>
  <si>
    <t>R746161PS32018</t>
  </si>
  <si>
    <t>Montáž svorky pro svorníky přístrojů do pole AEA 3</t>
  </si>
  <si>
    <t>Technická specifikace položky odpovídá příslušné cenové soustavě položky 746161</t>
  </si>
  <si>
    <t>R746162PS32019</t>
  </si>
  <si>
    <t>Montáž svorky pro příruby přístrojů do pole AEA 3</t>
  </si>
  <si>
    <t>R746163PS32020</t>
  </si>
  <si>
    <t>Montáž svorky pro praporce přístrojů do pole AEA 3</t>
  </si>
  <si>
    <t>Technická specifikace položky odpovídá příslušné cenové soustavě položky 746163</t>
  </si>
  <si>
    <t>R746165PS32021</t>
  </si>
  <si>
    <t>Montáž svorky pro zkratovací soupravy do pole AEA 3</t>
  </si>
  <si>
    <t>R746167PS32022</t>
  </si>
  <si>
    <t>Technická specifikace položky odpovídá příslušné cenové soustavě položky 746167</t>
  </si>
  <si>
    <t>M06</t>
  </si>
  <si>
    <t>Uzemění</t>
  </si>
  <si>
    <t>742F15</t>
  </si>
  <si>
    <t>KABEL NN NEBO VODIČ JEDNOŽÍLOVÝ CU S PLASTOVOU IZOLACÍ OD 150 DO 240 MM2</t>
  </si>
  <si>
    <t>Kabely pro uzemnění přístrojů na POK</t>
  </si>
  <si>
    <t>742K15</t>
  </si>
  <si>
    <t>UKONČENÍ JEDNOŽÍLOVÉHO KABELU V ROZVADĚČI NEBO NA PŘÍSTROJI OD 150 DO 240 MM2</t>
  </si>
  <si>
    <t>742362</t>
  </si>
  <si>
    <t>VEDENÍ VENKOVNÍ VN, OMEZOVAČ PŘEPĚTÍ</t>
  </si>
  <si>
    <t>Kabely vn (15 kV) od zemnících svorek omezovačů k počítadlům přeskoků</t>
  </si>
  <si>
    <t>742C11</t>
  </si>
  <si>
    <t>KABELOVÁ KONCOVKA VN VENKOVNÍ JEDNOŽÍLOVÁ PRO KABELY DO 6 KV DO 70 MM2</t>
  </si>
  <si>
    <t>Ukončení kabelů vn (15 kV) od zemnících svorek omezovačů k počítadlům přeskoků</t>
  </si>
  <si>
    <t>742252</t>
  </si>
  <si>
    <t>VEDENÍ VENKOVNÍ NN, OMEZOVAČ PŘEPĚTÍ</t>
  </si>
  <si>
    <t>Kabely mezi počítadly přeskoků a zemnící svorkou na POK</t>
  </si>
  <si>
    <t>742K13</t>
  </si>
  <si>
    <t>UKONČENÍ JEDNOŽÍLOVÉHO KABELU V ROZVADĚČI NEBO NA PŘÍSTROJI OD 25 DO 50 MM2</t>
  </si>
  <si>
    <t>M07</t>
  </si>
  <si>
    <t>Povrchové úpravy</t>
  </si>
  <si>
    <t>748211</t>
  </si>
  <si>
    <t>POVRCHOVÁ ÚPRAVA NÁTĚREM</t>
  </si>
  <si>
    <t>748243</t>
  </si>
  <si>
    <t>PÍSMENA A ČÍSLICE VÝŠKY PŘES 100 DO 150 MM</t>
  </si>
  <si>
    <t>Popis přístrojů v polích rozvodny AEA  260=260.000 [A]</t>
  </si>
  <si>
    <t>M08</t>
  </si>
  <si>
    <t>Ochranné a pracovní pomůcky</t>
  </si>
  <si>
    <t>748116</t>
  </si>
  <si>
    <t>KOMPLETNÍ OSOBNÍ OCHRANNÉ PROSTŘEDKY A PRACOVNÍ POMŮCKY PRO TRAKČNÍ NAPÁJECÍ STANICI</t>
  </si>
  <si>
    <t>748125</t>
  </si>
  <si>
    <t>DIELEKTRICKÉ RUKAVICE</t>
  </si>
  <si>
    <t>748126</t>
  </si>
  <si>
    <t>DIELEKTRICKÁ OBUV</t>
  </si>
  <si>
    <t>748127</t>
  </si>
  <si>
    <t>DIELEKTRICKÁ OCHRANNÁ PŘILBA</t>
  </si>
  <si>
    <t>748133</t>
  </si>
  <si>
    <t>MOBILNÍ SVÍTILNA S AKUMULÁTOREM A NABÍJEČKOU</t>
  </si>
  <si>
    <t>748134</t>
  </si>
  <si>
    <t>ZÁMEK PRO ZAJIŠTĚNÍ VYPNUTÉHO STAVU SPÍNAČE</t>
  </si>
  <si>
    <t>748135</t>
  </si>
  <si>
    <t>DRŽÁK NÁSTĚNNÝ PRO OCHRANNÉ POMŮCKY</t>
  </si>
  <si>
    <t>748136</t>
  </si>
  <si>
    <t>IZOLOVANÝ ŽEBŘÍK 2X11 (2X8) PŘÍČEK</t>
  </si>
  <si>
    <t>748147</t>
  </si>
  <si>
    <t>ZKOUŠEČKA VVN, 123 KV</t>
  </si>
  <si>
    <t>748152</t>
  </si>
  <si>
    <t>PLAKÁT "PRVNÍ POMOC"</t>
  </si>
  <si>
    <t>748153</t>
  </si>
  <si>
    <t>PLAKÁT ""TELEFONNÍ ČÍSLA""</t>
  </si>
  <si>
    <t>M09</t>
  </si>
  <si>
    <t>Demontáže</t>
  </si>
  <si>
    <t>745Z11</t>
  </si>
  <si>
    <t>DEMONTÁŽ - VYPNUTÍ ZAŘÍZENÍ A ZAJIŠTĚNÍ STAVENIŠTĚ, ROZSAH TS NEBO PODOBNÉHO OBJEKTU</t>
  </si>
  <si>
    <t>746Z12</t>
  </si>
  <si>
    <t>DEMONTÁŽ ZAŘÍZENÍ VVN/VN - ODPOJOVAČE DO 110 KV VČETNĚ POHONU</t>
  </si>
  <si>
    <t>Demontáž odpojovačů připojovacích včetně armatur  2=2.000 [A]</t>
  </si>
  <si>
    <t>746Z13</t>
  </si>
  <si>
    <t>DEMONTÁŽ ZAŘÍZENÍ VVN/VN - POHONU ODPOJOVAČE VVN PŘÍSTROJE DO 110 KV</t>
  </si>
  <si>
    <t>Demontáž tlakovzdušného pohonu  2=2.000 [A]</t>
  </si>
  <si>
    <t>746Z14</t>
  </si>
  <si>
    <t>DEMONTÁŽ ZAŘÍZENÍ VVN/VN - PŘÍSTROJE DO 110 KV (PTP, PTN, PTPN, PODPĚRKY, OMEZOVAČE PŘEPĚTÍ APOD.)</t>
  </si>
  <si>
    <t>Demontáž stávajících př. transformátoru proudu a omezovačů přepětí včetně připojovacích armatur  12=12.000 [A]</t>
  </si>
  <si>
    <t>746Z21</t>
  </si>
  <si>
    <t>DEMONTÁŽ IZOLÁTORŮ A SPOJOVACÍHO VEDENÍ VVN/VN - PASOVINOVÉ, PŘÍPADNĚ TRUBKOVÉ VEDENÍ VČETNĚ ARMATUR</t>
  </si>
  <si>
    <t>Demontáž trubkových spojovacích vedení mezi odpojovačí a přístrojovými transformátory proudu</t>
  </si>
  <si>
    <t>746Z22</t>
  </si>
  <si>
    <t>DEMONTÁŽ IZOLÁTORŮ A SPOJOVACÍHO VEDENÍ VVN/VN - LANOVÝCH PŘEVĚSŮ (PŘÍPOJNIC) VČETNĚ IZOLÁTOROVÝCH ZÁVĚSŮ DO 27 M Z LANA ALFE DO 680/83 MM2</t>
  </si>
  <si>
    <t>Demontáž převěsů mezi vstupními portály a portály na stanovišti transformátorů  72=72.000 [A]</t>
  </si>
  <si>
    <t>R746Z22PS32023</t>
  </si>
  <si>
    <t>DEMONTÁŽ KLESAČEK A PŘEPONEK Z LANA DO 8 M Z LANA ALFE DO 680/83 mm2</t>
  </si>
  <si>
    <t>Demontáž klesaček mezi linkami a ventilovými bleskojistkam, mezi portálem a odpojovači a mezi lanovými převěsy a přístrojovými transformátory proudu a demontáž přeponek mezi linkami a klesačkami k odpojovačům včetně armatur</t>
  </si>
  <si>
    <t>Technická specifikace položky odpovídá příslušné cenové soustavě položky 746Z22</t>
  </si>
  <si>
    <t>746Z31</t>
  </si>
  <si>
    <t>DEMONTÁŽ VVN/VN OVLÁDACÍ A SIGNALIZAČNÍ SKŘÍNĚ</t>
  </si>
  <si>
    <t>2 x ovládací skříně pole 110 kV  2=2.000 [A]</t>
  </si>
  <si>
    <t>746Z32</t>
  </si>
  <si>
    <t>DEMONTÁŽ VVN/VN ROZVODU TLAKOVÉHO VZDUCHU</t>
  </si>
  <si>
    <t>Demontáž tlakovzdušného rozvodu ve 2 polích R 110 kVjímače  včetní tlakovzd. jímače (vzdušníku)  2=2.000 [A]</t>
  </si>
  <si>
    <t>746Z33</t>
  </si>
  <si>
    <t>DEMONTÁŽ VVN/VN OCELOVÉ KONSTRUKCE</t>
  </si>
  <si>
    <t>Demontáž pomocné ocelové konstrukce  - stoličky pro odpojovače a bleskojistky a ocelové konstrukce pod přístrojovými transformátory proudu  13=13.000 [A]</t>
  </si>
  <si>
    <t>746Z34</t>
  </si>
  <si>
    <t>DEMONTÁŽE BETONOVÝCH ZÁKLADŮ</t>
  </si>
  <si>
    <t>Demontáž betonových základů pod přístroji v rozvodně 110 kV tj. pod bleskojistkami a přístrojovými transformátory proudu  13=13.000 [A]</t>
  </si>
  <si>
    <t>R746Z33PS32024</t>
  </si>
  <si>
    <t>Demontáž oplcení přístrojů v rozvodně 110 kV</t>
  </si>
  <si>
    <t>Technická specifikace položky odpovídá příslušné cenové soustavě položky 746Z33</t>
  </si>
  <si>
    <t>R746Z34PS32025</t>
  </si>
  <si>
    <t>Demontáž betonových základů pro oplocení přístrojů v rozvodně 110 kV</t>
  </si>
  <si>
    <t>Technická specifikace položky odpovídá příslušné cenové soustavě položky 746Z34</t>
  </si>
  <si>
    <t>M10</t>
  </si>
  <si>
    <t>Odvoz na likvidaci odpadů</t>
  </si>
  <si>
    <t>R746Z91PS32026</t>
  </si>
  <si>
    <t>DEMONTÁŽ - ODVOZ BETONOVÝCH ZÁKLADŮ NA LIKVIDACI ODPADŮ</t>
  </si>
  <si>
    <t>tkm</t>
  </si>
  <si>
    <t>Technická specifikace položky odpovídá příslušné cenové soustavě ploložky 746Z91</t>
  </si>
  <si>
    <t>R746Z92PS32027</t>
  </si>
  <si>
    <t>DEMONTÁŽ - ODVOZ  ODPOJOVAČŮ, IZOLÁTORŮ NA LIKVIDACI ODPADŮ</t>
  </si>
  <si>
    <t>Technická specifikace položky odpovídá příslušné cenové soustavě položky 746Z92</t>
  </si>
  <si>
    <t>R746Z92PS32028</t>
  </si>
  <si>
    <t>DEMONTÁŽ - ODVOZ PŘÍSTROJOVÝCH TRANSFORMÁTORŮ PROUDU A BLESKOJISTEK NA LIKVIDACI ODPADŮ NEBO NA JINÉ URČENÉ MÍSTO</t>
  </si>
  <si>
    <t>R746Z92PS32029</t>
  </si>
  <si>
    <t>DEMONTÁŽ - ODVOZ ODPADU LANOVÝCH VODIČŮ NA LIKVIDACI ODPADŮ NEBO NA JINÉ URČENÉ MÍSTO</t>
  </si>
  <si>
    <t>R746Z92PS32030</t>
  </si>
  <si>
    <t>DEMONTÁŽ - ODVOZ  ELEKTROŠROTU NA LIKVIDACI ODPADŮ NEBO NA JINÉ URČENÉ MÍSTO</t>
  </si>
  <si>
    <t>R746Z92PS32031</t>
  </si>
  <si>
    <t>DEMONTÁŽ - ODVOZ ODPADU HLINÍKU NA LIKVIDACI ODPADŮ NEBO NA JINÉ URČENÉ MÍSTO</t>
  </si>
  <si>
    <t>R746Z92PS32032</t>
  </si>
  <si>
    <t>ODVOZ LANOVÝCH VODIČŮ A KABELŮ NA LIKVIDACI ODPADŮ NEBO NA JINÉ URČENÉ MÍSTO</t>
  </si>
  <si>
    <t>M11</t>
  </si>
  <si>
    <t>Zkoušky a revize</t>
  </si>
  <si>
    <t>747149</t>
  </si>
  <si>
    <t>REVIZE, SEŘÍZENÍ A UVEDENÍ DO PROVOZU VVN VYPÍNAČE DO 110 KV</t>
  </si>
  <si>
    <t>74714A</t>
  </si>
  <si>
    <t>REVIZE, SEŘÍZENÍ, VYZKOUŠENÍ A UVEDENÍ DO PROVOZU ODPOJOVAČE DO 110 KV</t>
  </si>
  <si>
    <t>747303</t>
  </si>
  <si>
    <t>VYDÁNÍ PŘÍKAZU "B" - SLOŽITÉ PRACOVIŠTĚ</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</si>
  <si>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</si>
  <si>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</si>
  <si>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</si>
  <si>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</si>
  <si>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</si>
  <si>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</si>
  <si>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M12</t>
  </si>
  <si>
    <t>Doplňky</t>
  </si>
  <si>
    <t>R746697PS32040</t>
  </si>
  <si>
    <t>ZHOTOVENÍ VÝROBNÍ DOKUMENTACE ZHOTOVITELEM</t>
  </si>
  <si>
    <t>1,5 % z In ? 14,9 M = 223 500 Kč</t>
  </si>
  <si>
    <t>Technická specifikace položky odpovídá příslušné cenové soustavě položky 746697</t>
  </si>
  <si>
    <t>MD1</t>
  </si>
  <si>
    <t>Dodávky pro rozvodnu 110 kV</t>
  </si>
  <si>
    <t>746113</t>
  </si>
  <si>
    <t>1 x vývodový odpojovač s uzemňovačem 110 kV na straně přívodu do pole AEA 2 
2 x odpojovač pro podélné dělení přípojnic 110 kV do pole AEA 5, vývodový odpojovač do pole AEA 1 bude převzat z provizorního napaječe - PS 323 
3=3.000 [A]</t>
  </si>
  <si>
    <t>746111</t>
  </si>
  <si>
    <t>ODPOJOVAČ 110 KV 3-PÓLOVÝ, 2000 A, PROVEDENÍ S PÓLY VEDLE SEBE, VČETNĚ MOTOROVÉHO POHONU</t>
  </si>
  <si>
    <t>4 x přípojnicový odpojovač do poli AEA 1, AEA 2, AEA3, AEA 4</t>
  </si>
  <si>
    <t>Technická specifikace položky odpovídá příslušné cenové soustavě položky 746113</t>
  </si>
  <si>
    <t>746121</t>
  </si>
  <si>
    <t>VYPÍNAČ 110 KV 3-PÓLOVÝ, 2000 A PRO VÝVOD NA LINKU SE TŘEMI MOTOROVÝMI POHONY</t>
  </si>
  <si>
    <t>Vypínač do vývodových polí AEA 1, AEA 2</t>
  </si>
  <si>
    <t>746122</t>
  </si>
  <si>
    <t>Vypínač do transformátorového pole AEA 4, Vypínač do pole AEA 3 bude převzat z provizorního napaječe - PS 323  1=1.000 [A]</t>
  </si>
  <si>
    <t>746133</t>
  </si>
  <si>
    <t>Přístrojové transfomátory s převody 800/1/1/1/1 A do polí AEA 1, AEA 2, přístrojové transformátory s převodem 100/1/1/1/1 do pole AEA 4 
přístrojový transformátor s převoden 100/1/1/1/1 A do pole AEA 3 bude převzat z provizorního napaječe - PS 323 
9=9.000 [A]</t>
  </si>
  <si>
    <t>746134</t>
  </si>
  <si>
    <t>PŘÍSTROJOVÝ TRANSFORMÁTOR 110 KV - KALIBRACE MTP/N PRO OBCHODNÍ MĚŘENÍ, JEDNOPOLOVÉ PŘIPOJENÍ (FÁZE) VČETNĚ PŘÍPADNÉ DOPRAVY</t>
  </si>
  <si>
    <t>Kalibrace přístojového transformátor do pole AEA 4  1=1.000 [A]</t>
  </si>
  <si>
    <t>746141</t>
  </si>
  <si>
    <t>6 x omezovače přepětí 102/10 kA do poli AEA 1, AEA 2, 3 x omezovač přepětí 96/10 kA do pole AEA 4.  
Omezovače přepětí  96/10 kA do pole AEA 3 budou převzaty z provizorního napaječe - PS 323 
9=9.000 [A]</t>
  </si>
  <si>
    <t>746152</t>
  </si>
  <si>
    <t>IZOLÁTOR 110 KV PODPĚRNÝ, KOMPOZITNÍ</t>
  </si>
  <si>
    <t>Podpěrné izolátory pro přípojnice do pole AEA 5  6=6.000 [A]</t>
  </si>
  <si>
    <t>746156</t>
  </si>
  <si>
    <t>IZOLÁTOR 110 KV - ZÁVĚS DVOJITÝ</t>
  </si>
  <si>
    <t>Komplerní nosný dvojitý izolátorový závěs na vstupním břevně portálu SŽDC</t>
  </si>
  <si>
    <t xml:space="preserve">  PS 321</t>
  </si>
  <si>
    <t xml:space="preserve">  TNS Rostoklaty, stanoviště transformátorů 110/23 kV, technologie</t>
  </si>
  <si>
    <t>PS 321</t>
  </si>
  <si>
    <t>TNS Rostoklaty, stanoviště transformátorů 110/23 kV, technologie</t>
  </si>
  <si>
    <t>Demontáže - poplatky za likvidaci odpadů</t>
  </si>
  <si>
    <t>R015130PS32156</t>
  </si>
  <si>
    <t>POPLATKY ZA LIKVIDACI ODPADŮ NEKONTAMINOVANÝCH - 17 01 01 BETON Z DEMOLIC OBJEKTŮ, ZÁKLADŮ OVLÁDACÍCH SKŘÍNÍ</t>
  </si>
  <si>
    <t>Dle příloh projektové dokumentace č. 1, 3  a fotodokumentace stávajícího stavu</t>
  </si>
  <si>
    <t>Technická specifikace položky odpovídá příslušné cenové soustavě položky 015130</t>
  </si>
  <si>
    <t>R015270PS32157</t>
  </si>
  <si>
    <t>Dle příloh projektové dokumentace č. 1, 3  a fotodokumentace stávajícího stavu Kotevní a podpěrné izolátory na stanovištích stávajících tarnsformátorů T101, T102</t>
  </si>
  <si>
    <t>R015310PS32158</t>
  </si>
  <si>
    <t>Dle příloh projektové dokumentace č. 1, 3  a fotodokumentace stávajícího stavu Elektrošrot - ovládací skříně transformátorů</t>
  </si>
  <si>
    <t>Technická specifikace položky odpovídá příslušné cenové soustavě položky 015310</t>
  </si>
  <si>
    <t>R015621PS32159</t>
  </si>
  <si>
    <t>POPLATKY ZA LIKVIDACI ODPADŮ NEBEZPEČNÝCH - KABELY S PLASTOVOU IZOLACÍ</t>
  </si>
  <si>
    <t>Dle příloh projektové dokumentace č. 1, 3  a fotodokumentace stávajícího stavu Kabelové vedení vn a nn na stanovištích transformátorů</t>
  </si>
  <si>
    <t>R015690OS32160</t>
  </si>
  <si>
    <t>POPLATKY ZA LIKVIDACI ODPADŮ NEBEZPEČNÝCH - 16 02 13* VÝKONOVÉ TRANSFORMÁTORY A TLUMIVKY S OLEJOVOU NÁPLNÍ</t>
  </si>
  <si>
    <t>Technická specifikace položky odpovídá příslušné cenové soustavě položky 015690</t>
  </si>
  <si>
    <t>R015111PS32161</t>
  </si>
  <si>
    <t>Odvoz zemniny z výkopů pro nové kabely vn</t>
  </si>
  <si>
    <t>Technická specifikace položky odpovídá příslušné cenové soustavě položky 015111</t>
  </si>
  <si>
    <t>Dodávky převzaté ze stanoviště AUEB provizorního napaječe 110/23 kV - PS 323</t>
  </si>
  <si>
    <t>R746212PS32102</t>
  </si>
  <si>
    <t>TRANSFORMÁTOR VVN/VN 3-FÁZOVÝ 110/23 KV 16 MVA</t>
  </si>
  <si>
    <t>Montáž transform. na stanoviště AUE 1 převzatého za stanoviště AUEB provizorního napaječe - PS 323</t>
  </si>
  <si>
    <t>R745261PS32103</t>
  </si>
  <si>
    <t>SVODIČ PŘEPĚTÍ VN UN DO 25 KV</t>
  </si>
  <si>
    <t>Montáž svodiče přepětí převzatého ze stanoviště tarbsformátoru AUEB provizorního napaječe - PS 323</t>
  </si>
  <si>
    <t>R745272PS32104</t>
  </si>
  <si>
    <t>PODPĚRNÝ IZOLÁTOR VN PLASTOVÝ</t>
  </si>
  <si>
    <t>Podpěrný plastový izolátor 36 kV, 80/180 kV na stanoviště AUE 1 převzatého ze stanoviště AUEB provizorního napaječe - PS 323</t>
  </si>
  <si>
    <t>Ocelové konstrukce</t>
  </si>
  <si>
    <t>R709513PS32105</t>
  </si>
  <si>
    <t>PODPŮRNÉ A POMOCNÉ KONSTRUKCE OCELOVÉ Z PROFILŮ SVAŘOVANÝCH A ŠROUBOVANÝCH S POVRCHOVOU ÚPRAVOU ŽÁROVÝM ZINKOVÁNÍM</t>
  </si>
  <si>
    <t>2 x ocelové konstrukce pro podpěrné izolátory 110 kV - OK 1</t>
  </si>
  <si>
    <t>Technická specifikace položky odpovídá příslušné cenové soustavě položky 709513</t>
  </si>
  <si>
    <t>R709513PS32106</t>
  </si>
  <si>
    <t>2 x konzola pro podpěrné izolátory vn + omezovače přepětí - OK 2</t>
  </si>
  <si>
    <t>R709513PS32107</t>
  </si>
  <si>
    <t>2 x konzola pro podpěrné izolátory vn - OK 3</t>
  </si>
  <si>
    <t>R709513PS32108</t>
  </si>
  <si>
    <t>4 x ocelová konstrukce pro podpěrné izolátory vn svisle - OK 4</t>
  </si>
  <si>
    <t>Technická specifikace položky odpovídá příslušné cenové soustavě  položky 709513</t>
  </si>
  <si>
    <t>R709513PS32109</t>
  </si>
  <si>
    <t>2 x 8 = 16 ks ocelová konstrukce pro kabelovou příchtku - OK 5</t>
  </si>
  <si>
    <t>R709513PS32110</t>
  </si>
  <si>
    <t>2 x průchodková deska 22 kV - OK 6</t>
  </si>
  <si>
    <t>R709513PS32111</t>
  </si>
  <si>
    <t>Stop-blok - kolejová zarážka - OK 7</t>
  </si>
  <si>
    <t>703113</t>
  </si>
  <si>
    <t>KABELOVÝ ROŠT/LÁVKA NOSNÝ ŽÁROVĚ ZINKOVANÝ VČETNĚ UPEVNĚNÍ A PŘÍSLUŠENSTVÍ SVĚTLÉ ŠÍŘKY PŘES 250 DO 400 MM</t>
  </si>
  <si>
    <t>703313</t>
  </si>
  <si>
    <t>KRYT K NOSNÉMU ŽLABU/ROŠTU ŽÁROVĚ ZINKOVANÝ VČETNĚ UPEVNĚNÍ A PŘÍSLUŠENSTVÍ SVĚTLÉ ŠÍŘKY PŘES 250 DO 400 MM</t>
  </si>
  <si>
    <t>Kryt kabelového žlabu pro kabely nn na stanovištích transformátorů</t>
  </si>
  <si>
    <t>R703732PS32112</t>
  </si>
  <si>
    <t>KABELOVÁ PŘÍCHYTKA S FUNKČNÍ ODOLNOSTÍ PŘI POŽÁRU PRO ROZSAH UPNUTÍ OD 26 DO 50 MM</t>
  </si>
  <si>
    <t>Čtyřotvorový držák kabelů pro kabely O 23 mm plastový, 2 x 15 ks, 10 ks bude využito ze stanoviště AUB provizorního napaječe - PS 323</t>
  </si>
  <si>
    <t>Technická specifikace položky odpovídá příslušné cenové soustavě položky 703732</t>
  </si>
  <si>
    <t>Spojovací vedení</t>
  </si>
  <si>
    <t>R746177PS32113</t>
  </si>
  <si>
    <t>PŘÍPOJNICE 22 KV Z TRUBKY AL DO 100/5 MM NA PODPĚRNÝCH IZOLÁTORECH DO 10 M</t>
  </si>
  <si>
    <t>Zbylé 3 přípojnice budou převzaty z provizorního napaječe</t>
  </si>
  <si>
    <t>R746171PS23114</t>
  </si>
  <si>
    <t>TLUMÍCÍ LANO ACSR 243/39 MM2 DO 10 M DO TRUBEK Al 100/5 MM</t>
  </si>
  <si>
    <t>5 ks a 8 m = 32 m</t>
  </si>
  <si>
    <t>Technická specifikace položky odpovídá příslušné cenové soustavě položky 746171</t>
  </si>
  <si>
    <t>R746184PS32115</t>
  </si>
  <si>
    <t>PŘEPONKA SVISLÁ Z LANA ALFE 362/59 MM2, DÉLKY DO 7 M, PRO PROPOJENÍ DVOU PŘÍSTROJŮ, BEZ SVOREK A ARMATUR</t>
  </si>
  <si>
    <t>Připojení přípojnic z transformátorových průchodek</t>
  </si>
  <si>
    <t>Technická specifikace položky odpovídá příslušné cenové soustavě položky 746184</t>
  </si>
  <si>
    <t>R746183PS32116</t>
  </si>
  <si>
    <t>PŘEPONKA VODOROVNÁ Z LANA ALFE 362/59MM2, DÉLKY DO 7 M, PRO PROPOJENÍ DVOU PŘÍSTROJŮ, VČETNĚ SVOREK A ARMATUR</t>
  </si>
  <si>
    <t>2 x 1 vyvedení uzlu 110 kV na přípojnici</t>
  </si>
  <si>
    <t>R7461A1PS23117</t>
  </si>
  <si>
    <t>PÁSOVÉ VEDENÍ AL 63/10 NA PODPĚRNÝCH IZOLÁTORECH DO 2 M VČETNĚ ARMATUR (DRŽÁKŮ PÁSOVÉHO VEDENÍ)</t>
  </si>
  <si>
    <t>Přípojnice uzlu 110 kV</t>
  </si>
  <si>
    <t>Technická specifikace položky odpovídá příslušné cenové soustavě položky 7461A1</t>
  </si>
  <si>
    <t>R7461A1PS23118</t>
  </si>
  <si>
    <t>PÁSOVÉ VEDENÍ AL 63/10 PRO PROPOJENÍ PRŮCHDEK TERCIÁLNÍHO VINUTÍ DO 1 M</t>
  </si>
  <si>
    <t>742F24</t>
  </si>
  <si>
    <t>KABEL NN NEBO VODIČ JEDNOŽÍLOVÝ AL S PLASTOVOU IZOLACÍ OD 70 DO 120 MM2</t>
  </si>
  <si>
    <t>Připojení průchodek 22 kV z přípojnice N sekundáru  2=2.000 [A] 
Kabely pro uzemnění středu primárního vinutí  90=90.000 [B] 
Celkem: A+B=92.000 [C]</t>
  </si>
  <si>
    <t>R742K16PS32119</t>
  </si>
  <si>
    <t>UKONČENÍ JEDNOŽÍLOVÉHO KABELU V ROZVADĚČI NEBO NA PŘÍSTROJI OD 300 DO 400 MM2</t>
  </si>
  <si>
    <t>Uknčení lan ACSR 362/59 mm2</t>
  </si>
  <si>
    <t>Technická specifikace položky odpovídá příslušné cenové soustavě 742K16</t>
  </si>
  <si>
    <t>742K14</t>
  </si>
  <si>
    <t>UKONČENÍ JEDNOŽÍLOVÉHO KABELU V ROZVADĚČI NEBO NA PŘÍSTROJI OD 70 DO 120 MM2</t>
  </si>
  <si>
    <t>R742K17PS32120</t>
  </si>
  <si>
    <t>UKONČENÍ TRUBKOVÉ PŘÍPOJNICE AL 100/5 MM NA PŘÍSTROJI</t>
  </si>
  <si>
    <t>1. Položka obsahuje:  – všechny práce spojené s úpravou konce trubky pro montáž včetně veškerého příslušentsví 2. Způsob měření: Udává se počet kusů kompletní konstrukce nebo práce.</t>
  </si>
  <si>
    <t>Spojovací vedení převzaté z provizorního napaječe 10/23 kV - PS 323</t>
  </si>
  <si>
    <t>R746177PS32121</t>
  </si>
  <si>
    <t>Přípojnice z Al trubky 100/5 mm převzaté z provizorního napaječe 110/23 kV - PS 323</t>
  </si>
  <si>
    <t>R746171PS23122</t>
  </si>
  <si>
    <t>3 ks a 8 m = 24 m</t>
  </si>
  <si>
    <t>Armatury</t>
  </si>
  <si>
    <t>R746161PS32123</t>
  </si>
  <si>
    <t>SVORKA PRO SVORNÍKY PŘÍSTROJŮ</t>
  </si>
  <si>
    <t>R746162PS32124</t>
  </si>
  <si>
    <t>SVORKA PRO PŘÍRUBY PŘÍSTROJŮ</t>
  </si>
  <si>
    <t>R746164PS32126</t>
  </si>
  <si>
    <t>SVORKA ODBOČOVACÍ</t>
  </si>
  <si>
    <t>R746165PS32127</t>
  </si>
  <si>
    <t>SVORKA PRO ZKRATOVACÍ SUPRAVY, UZEMNĚNÍ, ROZPĚRKY</t>
  </si>
  <si>
    <t>R746166PS32128</t>
  </si>
  <si>
    <t>SVORKA UPEVŇOVACÍ SOUČÁSTI PRO VNIŘNÍ A VENKOVNÍ ROZVODY (DRŽÁKY PASOVÝCH VEDENÍ A KABELŮ)</t>
  </si>
  <si>
    <t>Technická specifikace položky odpovídá příslušné cenové soustavě položky 746166</t>
  </si>
  <si>
    <t>R746167PS32129</t>
  </si>
  <si>
    <t>SVORKA - POMOCNÝ A DOPLŇKOVÝ SORTIMENT ARMATUR</t>
  </si>
  <si>
    <t>R746168PS32130</t>
  </si>
  <si>
    <t>SVORKA PROUDOVÁ - KABELOVÁ OKA</t>
  </si>
  <si>
    <t>Armatury převzaté z provizorni napaječe 110/23 kV - PS 323</t>
  </si>
  <si>
    <t>R746161PS32131</t>
  </si>
  <si>
    <t>Montáž svorky pro svorníky převzaté ze stanoviště AUEB provizorního napaječe - PS 323</t>
  </si>
  <si>
    <t>R746162PS32132</t>
  </si>
  <si>
    <t>Montáž svorky pro příruby převzaté ze stanoviště AUEB provizorního napaječe - PS 323</t>
  </si>
  <si>
    <t>R746163PS32133</t>
  </si>
  <si>
    <t>SVORKA PRO PRAPORCE</t>
  </si>
  <si>
    <t>Montáž svorky pro praporce převzaté ze stanoviště AUEB provizorního napaječe - PS 323</t>
  </si>
  <si>
    <t>R746164PS32134</t>
  </si>
  <si>
    <t>Montáž svorky odbočovací převzaté ze stanoviště AUEB provizorního napaječe - PS 323</t>
  </si>
  <si>
    <t>R746165PS32135</t>
  </si>
  <si>
    <t>Montáž svorky pro zkratovací soupravy ze stanoviště AUEB provizorního napaječe - PS 323</t>
  </si>
  <si>
    <t>R746166PS32136</t>
  </si>
  <si>
    <t>Montáž upevňovacích svorek - držáků pasových vedení převzaté ze stanoviště AUEB provizorního napaječe - PS 323</t>
  </si>
  <si>
    <t>R746167PS32137</t>
  </si>
  <si>
    <t>Montáž pomocného a dolňkového matriálu - uzávěrů trubek s uchycením tlumícího lana převzaté ze stanoviště AUEB provizorního napaječe - PS 323</t>
  </si>
  <si>
    <t>Kabelová vedení</t>
  </si>
  <si>
    <t>R742573PS32138</t>
  </si>
  <si>
    <t>KABEL VN - JEDNOŽÍLOVÝ, 22-AXEKVC(V)E(Y) OD 185 DO 300 MM2</t>
  </si>
  <si>
    <t>Paralelní kabely 22 kV od stanoviště T101 do rozvaděče 22 kV - přívod P1</t>
  </si>
  <si>
    <t>Technická specifikace položky odpovídá příslušné cenové soustavě položky 742573</t>
  </si>
  <si>
    <t>R742573PS32139</t>
  </si>
  <si>
    <t>Paralelní kabely 22 kV od stanoviště T102 do rozvaděče 22 kV - přívod P2</t>
  </si>
  <si>
    <t>742B23</t>
  </si>
  <si>
    <t>KABELOVÁ KONCOVKA VN VNITŘNÍ, SADA TŘÍ ŽIL NEBO TŘÍŽÍLOVÁ PRO KABELY PŘES 6 KV OD 185 DO 300 MM2</t>
  </si>
  <si>
    <t>Ukončení kabelů v rozvaděči 22 kV</t>
  </si>
  <si>
    <t>742D24</t>
  </si>
  <si>
    <t>KABELOVÁ KONCOVKA VN VENKOVNÍ, SADA TŘÍ ŽIL NEBO TŘÍŽÍLOVÁ PRO KABELY PŘES 6 KV PŘES 300 MM2</t>
  </si>
  <si>
    <t>Ukončení kabelů v na stanovišti transformátoru 110/23 kV</t>
  </si>
  <si>
    <t>742K141</t>
  </si>
  <si>
    <t>Ukončení kabelů na přípojnici středu primárního vinutí a v jímce uzlu uzemnění</t>
  </si>
  <si>
    <t>742P16</t>
  </si>
  <si>
    <t>SVAZKOVÁNÍ JEDNOŽILOVÝCH KABELŮ VN</t>
  </si>
  <si>
    <t>Vnitřní uzemnění</t>
  </si>
  <si>
    <t>741811</t>
  </si>
  <si>
    <t>UZEMŇOVACÍ VODIČ NA POVRCHU FEZN DO 120 MM2</t>
  </si>
  <si>
    <t>741C03</t>
  </si>
  <si>
    <t>POUZDRO PRO PRŮCHOD PÁSKU STĚNOU</t>
  </si>
  <si>
    <t>741C05</t>
  </si>
  <si>
    <t>SPOJOVÁNÍ UZEMŇOVACÍCH VODIČŮ</t>
  </si>
  <si>
    <t>R701AAAPS32140</t>
  </si>
  <si>
    <t>Vytyčení trasy venkovního silového vedení nn a vn v přehledném terénu (též v obci)</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</si>
  <si>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</si>
  <si>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R701CBCPS32141</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</si>
  <si>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</si>
  <si>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</si>
  <si>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R701CGBPS32142</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</si>
  <si>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</si>
  <si>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</si>
  <si>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R701CGRPS32143</t>
  </si>
  <si>
    <t>Korungovaná dvouplášťová chránička pro mechanickou ochranu vedení, fí 175 - 200mm</t>
  </si>
  <si>
    <t>Položka obsahuje: Dodávku a montáž chráničky volně / do kabelové kynety. Dále obsahuje cenu za pom. mechanismy včetně všech ostatních vedlejších nákladů.</t>
  </si>
  <si>
    <t>R701CFDPS32144</t>
  </si>
  <si>
    <t>Obetonování chrániček do fí 200mm v rýze do š.100cm, tl.vrstvy 12 cm</t>
  </si>
  <si>
    <t>Položka obsahuje: Dodání betonu do rýhy, pokrytí chrániček souvislou vrstvou urovnaného betonu do tloušťky 12cm nad horní okraj chráničky.Dále obsahuje cenu za pom. mechanismy včetně všech ostatních vedlejších nákladů.</t>
  </si>
  <si>
    <t>R701CGBPS32145</t>
  </si>
  <si>
    <t>Kabelový žlab TK2 v provozní budově (pro 3 kabely 22 kV 1 x TK2) 2 x TK 2 nad sebou</t>
  </si>
  <si>
    <t>Položka obsahuje: Úplné zřízení a osazení bet.kanálu z bet.žlabů, s položením a zakrytím žlabu těsně vedle sebe. Dále obsahuje cenu za pom. mechanismy včetně všech ostatních vedlejších nákladů.</t>
  </si>
  <si>
    <t>R701EABPS32146</t>
  </si>
  <si>
    <t>Podkladová vrstva ze štěrkopísku</t>
  </si>
  <si>
    <t>Položka obsahuje: Zřízení podkladové vrstvy ze štěrkopísku včetně rozvozu všech hmot a jejich rozprostření. Dále obsahuje cenu za pom. mechanismy včetně všech ostatních vedlejších nákladů.</t>
  </si>
  <si>
    <t>746Z15</t>
  </si>
  <si>
    <t>DEMONTÁŽ ZAŘÍZENÍ VVN/VN - TRANSFORMÁTORU VVN/VN DO 110 KV DO 50 T</t>
  </si>
  <si>
    <t>742Z23</t>
  </si>
  <si>
    <t>DEMONTÁŽ KABELOVÉHO VEDENÍ NN</t>
  </si>
  <si>
    <t>742Z24</t>
  </si>
  <si>
    <t>DEMONTÁŽ KABELOVÉHO VEDENÍ VN</t>
  </si>
  <si>
    <t>R746Z14PS32147</t>
  </si>
  <si>
    <t>DEMONTÁŽ  BLESKOJISTKY A SPOJOVACÍHO VEDENÍ VN - LANOVÝCH PŘEVĚSŮ VČETNĚ ARMATUR Z LANA ALFE DO 680/83 MM2</t>
  </si>
  <si>
    <t>Demontáž izolátoru a bleskojistky v uzIu strany 110 kV včetně lanových vodičů</t>
  </si>
  <si>
    <t>742Z241</t>
  </si>
  <si>
    <t>Demontáž kabelového vedení pro uzemnění uzlu vinutí 110 kV vč. kabelové koncovky</t>
  </si>
  <si>
    <t>2 x ovládcí skříň na každém transformátoru + ovládací skříň v poli transformátoru  6=6.000 [A]</t>
  </si>
  <si>
    <t>Demontáž oc. konstrukcí pro kabelové koncovky vn, pro kabelové svody a pro izolátory uzlu 110 kV  6=6.000 [A]</t>
  </si>
  <si>
    <t>DEMONTÁŽ OSTATNÍCH TECHNOLOGICKÝCH ZAŘÍZENÍ NA STANOVIŠTÍCH TRANSFORMÁTORŮ</t>
  </si>
  <si>
    <t>Demontáže - odvoz na likvidaci odpadů</t>
  </si>
  <si>
    <t>R746Z92PS32148</t>
  </si>
  <si>
    <t>DEMONTÁŽ - ODVOZ (NA LIKVIDACI ODPADŮ NEBO JINÉ URČENÉ MÍSTO) VÝKONOVÉHO TRANSFORMÁTORU</t>
  </si>
  <si>
    <t>R746Z92PS32149</t>
  </si>
  <si>
    <t>DEMONTÁŽ - ODVOZ (NA LIKVIDACI ODPADŮ NEBO JINÉ URČENÉ MÍSTO) LANOVÝCH VODIČŮ</t>
  </si>
  <si>
    <t>Lanové vodiče na stávajícíh stanovištích na stávajících transformátorech T101, T102</t>
  </si>
  <si>
    <t>R746Z92PS32150</t>
  </si>
  <si>
    <t>DEMONTÁŽ - ODVOZ (NA LIKVIDACI ODPADŮ NEBO JINÉ URČENÉ MÍSTO) KABELOVÝCH VEDENÍ NN</t>
  </si>
  <si>
    <t>Kabelová vedení mezi ovládacími skříněmi a svorkovnicovými a regulačními skříněmi na stávajících transformátorech T101, T102</t>
  </si>
  <si>
    <t>746Z92</t>
  </si>
  <si>
    <t>DEMONTÁŽ - ODVOZ (NA LIKVIDACI ODPADŮ NEBO JINÉ URČENÉ MÍSTO) KABELOVÝCH VEDENÍ VN</t>
  </si>
  <si>
    <t>R746Z92PS32151</t>
  </si>
  <si>
    <t>DEMONTÁŽ - ODVOZ (NA LIKVIDACI ODPADŮ NEBO JINÉ URČENÉ MÍSTO) PORCELÁNOVÝCH IZOLÁTORŮ</t>
  </si>
  <si>
    <t>Odvoz přípojnicových tahových izolátorů vn a podpěrných izolátorů vn uzlu 110 kV</t>
  </si>
  <si>
    <t>R746Z92PS32152</t>
  </si>
  <si>
    <t>DEMONTÁŽ - ODVOZ (NA LIKVIDACI ODPADŮ NEBO JINÉ URČENÉ MÍSTO) ELEKTROŠROTU</t>
  </si>
  <si>
    <t>TTechnická specifikace položky odpovídá příslušné cenové soustavě položky 746Z92</t>
  </si>
  <si>
    <t>R746Z92PS32153</t>
  </si>
  <si>
    <t>DEMONTÁŽ - ODVOZ (NA LIKVIDACI ODPADŮ NEBO JINÉ URČENÉ MÍSTO)  BETONOVÝCH ZÁKLADŮ</t>
  </si>
  <si>
    <t>R746Z92PS32154</t>
  </si>
  <si>
    <t>HLOUBENÍ RÝH ŠÍŘ DO 2M PAŽ I NEPAŽ TŘ. I, ODVOZ DO 20KM</t>
  </si>
  <si>
    <t>R746Z92PS32155</t>
  </si>
  <si>
    <t>PŘÍPLATEK ZA DALŠÍ 1KM DOPRAVY ZEMINY</t>
  </si>
  <si>
    <t>Odvoz zemniny o další  2 x 2  km (tam a zpět)</t>
  </si>
  <si>
    <t>M13</t>
  </si>
  <si>
    <t>R747138PS32162</t>
  </si>
  <si>
    <t>UVEDENÍ DO PROVOZU TRANSFORMÁTORU OLEJOVÉHO VVN/VN</t>
  </si>
  <si>
    <t>Technická specifikace položky odpovídá příslušné cenové soustavě položky 747138</t>
  </si>
  <si>
    <t>96</t>
  </si>
  <si>
    <t>97</t>
  </si>
  <si>
    <t>98</t>
  </si>
  <si>
    <t>99</t>
  </si>
  <si>
    <t>M14</t>
  </si>
  <si>
    <t>100</t>
  </si>
  <si>
    <t>R746697PS32164</t>
  </si>
  <si>
    <t>1,5 % z In ? 12,5 M = 187 500 Kč</t>
  </si>
  <si>
    <t>Dodávky</t>
  </si>
  <si>
    <t>101</t>
  </si>
  <si>
    <t>746212</t>
  </si>
  <si>
    <t>Transformátor pro stanoviště AUE 2, na stanoviště AUE 1 bude využit transformátor ze stanoviště AUEB provizorního napaječe - PS 323  1=1.000 [A]</t>
  </si>
  <si>
    <t>102</t>
  </si>
  <si>
    <t>103</t>
  </si>
  <si>
    <t>745261</t>
  </si>
  <si>
    <t>104</t>
  </si>
  <si>
    <t>745272</t>
  </si>
  <si>
    <t>Podpěrný plastový izolátor 36 kV, 80/180 kV na stanoviště AUE 2, na stanoviště AUE 1 budou převzaty z provizorního napaječe AUEB - PS 323  17=17.000 [A]</t>
  </si>
  <si>
    <t>105</t>
  </si>
  <si>
    <t>R745272PS32101</t>
  </si>
  <si>
    <t>STĚNOVÁ PRŮCHODKA VENKOVNÍ 22 kV PLASTOVÁ</t>
  </si>
  <si>
    <t xml:space="preserve">  PS 322</t>
  </si>
  <si>
    <t xml:space="preserve">  TNS Rostoklaty, rozvodna 110kV, systém kontroly a řízení</t>
  </si>
  <si>
    <t>PS 322</t>
  </si>
  <si>
    <t>TNS Rostoklaty, rozvodna 110kV, systém kontroly a řízení</t>
  </si>
  <si>
    <t>Silnoproudá technologie</t>
  </si>
  <si>
    <t>746611R1</t>
  </si>
  <si>
    <t>SKŘ R 110 KV - POLE VÝVODU NA TRANSFORMÁTOR 110/23 KV</t>
  </si>
  <si>
    <t>1. Položka obsahuje:  – ovládací skříň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 2. Položka neobsahuje:  X 3. Způsob měření: Udává se počet kusů kompletní konstrukce nebo práce.</t>
  </si>
  <si>
    <t>746613</t>
  </si>
  <si>
    <t>SKŘ R 110 KV - POLE VÝVODU/PŘÍVODU 110 KV (SPÍNACÍ PRVKY, PŘÍSTROJOVÉ TRANSFORMÁTORY)</t>
  </si>
  <si>
    <t>746614</t>
  </si>
  <si>
    <t>SKŘ R 110 KV - POLE SPOJKY PŘÍPOJNIC 110 KV (SPÍNACÍ PRVKY, PŘÍSTROJOVÉ TRANSFORMÁTORY)</t>
  </si>
  <si>
    <t>744311_R</t>
  </si>
  <si>
    <t>Přechodová skříń ASEx.y pro kombinovaný přítrojový transformátor proudu a napětí</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</si>
  <si>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</si>
  <si>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743B21_R</t>
  </si>
  <si>
    <t>Přechodová skříń RHT</t>
  </si>
  <si>
    <t>1. Položka obsahuje:  – instalaci skříně vč. veškerého příslušenství  – technický popis viz. projektová dokumentace 2. Položka neobsahuje:  X 3. Způsob měření: Udává se počet kusů kompletní konstrukce nebo práce.</t>
  </si>
  <si>
    <t>744O35</t>
  </si>
  <si>
    <t>UNIVERZÁLNÍ SKŘÍŇ MĚŘENÍ USM</t>
  </si>
  <si>
    <t>744O32</t>
  </si>
  <si>
    <t>INTERFACE - OPTODODĚLOVAČ NEBO ZDVOJOVAČ</t>
  </si>
  <si>
    <t>744541</t>
  </si>
  <si>
    <t>ROZVADĚČ - REGULAČNÍ A MONITOROVACÍ ELEKTROENERGETICKÉ ZAŘÍZENÍ PRO SLEDOVÁNÍ ODBĚRU A PŘENOS DAT DO CENTRÁLNÍ DATABÁZE</t>
  </si>
  <si>
    <t>741713_R</t>
  </si>
  <si>
    <t>Hladinový plovákový spínač SHL s přechodovou skříňkou</t>
  </si>
  <si>
    <t>1. Položka obsahuje:  – zapojení a nastavení přístroje 2. Položka neobsahuje:  X 3. Způsob měření: Udává se počet kusů kompletní konstrukce nebo práce.</t>
  </si>
  <si>
    <t>741213</t>
  </si>
  <si>
    <t>HAVARIJNÍ TLAČÁTKO KOMPLETNÍ NÁSTĚNNÉ - KRYTÍ MIN. IP 44</t>
  </si>
  <si>
    <t>746615_R</t>
  </si>
  <si>
    <t>SKŘ R 110 KV - NAPROGRAMOVÁNÍ TERMINÁLU PRO R 110 KV, OŽIVENÍ A ODZKOUŠENÍ KOMUNIKACE TERMINÁLU PRO R 110 KV S TECHNOLOGIÍ TNS A NADŘAZENÝM SYSTÉMEM</t>
  </si>
  <si>
    <t>1. Položka obsahuje:  – cenu naprogramování PLC pro R110 kV, oživení a odzkoušení komunikace PLC pro R110 kV s technologií TT a nadřazeným systémem. Naprogramování zahrnuje: – naprogramování funkcí vstupů, výstupů a měření, – naprogramování funkcí blokovacích podmínek, – naprogramování komunikace s nadřazeným systémem, – naprogramování komunikace s PLC R110 kV (sdílená data), – naprogramování komunikace mezi terminálem/ochranami a PLC  – technický popis viz. projektová dokumentace  – uvedení do provozu, předepsané zkoušky, revize a atesty 2. Položka neobsahuje:  X 3. Způsob měření: Udává se počet kusů kompletní konstrukce nebo práce.</t>
  </si>
  <si>
    <t>746616</t>
  </si>
  <si>
    <t>SKŘ R 110 KV - VÝPOČET NASTAVENÍ, KONFIGURACE, ODZKOUŠENÍ A UVEDENÍ OCHRANNÝCH FUNKCÍ TERMINÁLU PRO R 110 KV DO PROVOZU U ZÁKAZNÍKA</t>
  </si>
  <si>
    <t>709513</t>
  </si>
  <si>
    <t>703713</t>
  </si>
  <si>
    <t>IZOLAČNÍ DESKA DO KABELOVÉ LÁVKY VČETNĚ NAŘEZÁNÍ TLOUŠŤKY PŘES 15 MM</t>
  </si>
  <si>
    <t>703442_R</t>
  </si>
  <si>
    <t>ELEKTROINSTALAČNÍ TRUBKA PANCEŘOVÁ, OHEBNÁ, VČETNĚ UPEVNĚNÍ A PŘÍSLUŠENSTVÍ DN PRŮMĚRU PŘES 25 DO 40 MM</t>
  </si>
  <si>
    <t>8+8+8+64+72+72+72+8+8+8+45+53+53+53=532.000 [A] 
Celkem: A=532.000 [B]</t>
  </si>
  <si>
    <t>1. Položka obsahuje:  – přípravu podkladu pro osazení 2. Položka neobsahuje:  X 3. Způsob měření: Měří se metr délkový.</t>
  </si>
  <si>
    <t>703612</t>
  </si>
  <si>
    <t>ELEKTROINSTALAČNÍ KANÁL ŠÍŘKY PŘES 100 MM</t>
  </si>
  <si>
    <t>703222</t>
  </si>
  <si>
    <t>KABELOVÝ ŽLAB NOSNÝ/DRÁTĚNÝ NEREZOVÝ VČETNĚ UPEVNĚNÍ A PŘÍSLUŠENSTVÍ SVĚTLÉ ŠÍŘKY PŘES 100 DO 250 MM</t>
  </si>
  <si>
    <t>703322</t>
  </si>
  <si>
    <t>KRYT K NOSNÉMU ŽLABU/ROŠTU NEREZOVÝ VČETNĚ UPEVNĚNÍ A PŘÍSLUŠENSTVÍ SVĚTLÉ ŠÍŘKY PŘES 100 DO 250 MM</t>
  </si>
  <si>
    <t>AUE01+02  8+20=28.000 [A] 
Celkem: A=28.000 [B]</t>
  </si>
  <si>
    <t>73+1470+370=1 913.000 [A] 
Celkem: A=1 913.000 [B]</t>
  </si>
  <si>
    <t>742G32</t>
  </si>
  <si>
    <t>KABEL NN DVOU- A TŘÍŽÍLOVÝ CU S PLASTOVOU IZOLACÍ STÍNĚNÝ OD 4 DO 16 MM2</t>
  </si>
  <si>
    <t>1322=1 322.000 [A] 
Celkem: A=1 322.000 [B]</t>
  </si>
  <si>
    <t>424+1377+150=1 951.000 [A] 
Celkem: A=1 951.000 [B]</t>
  </si>
  <si>
    <t>742H32</t>
  </si>
  <si>
    <t>KABEL NN ČTYŘ- A PĚTIŽÍLOVÝ CU S PLASTOVOU IZOLACÍ STÍNĚNÝ OD 4 DO 16 MM2</t>
  </si>
  <si>
    <t>2052+157+375+115=2 699.000 [A] 
Celkem: A=2 699.000 [B]</t>
  </si>
  <si>
    <t>742I13</t>
  </si>
  <si>
    <t>KABEL NN CU OVLÁDACÍ 7-12ŽÍLOVÝ DO 2,5 MM2 STÍNĚNÝ</t>
  </si>
  <si>
    <t>1435+1586+123+70+1680=4 894.000 [A] 
Celkem: A=4 894.000 [B]</t>
  </si>
  <si>
    <t>742I23</t>
  </si>
  <si>
    <t>KABEL NN CU OVLÁDACÍ 19-24ŽÍLOVÝ DO 2,5 MM2 STÍNĚNÝ</t>
  </si>
  <si>
    <t>524=524.000 [A] 
Celkem: A=524.000 [B]</t>
  </si>
  <si>
    <t>742J22_R</t>
  </si>
  <si>
    <t>SYKFY 5X2X1,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</si>
  <si>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</si>
  <si>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742J29_R</t>
  </si>
  <si>
    <t>2vl., 62,5/125µm, FST</t>
  </si>
  <si>
    <t>742J51</t>
  </si>
  <si>
    <t>UKONČENÍ SDĚLOVACÍHO KABELU V ROZVADĚČI VČ. POMOCNÉHO MATERIÁLU A ZMĚŘENÍ KONTINUITY OVLÁDACÍHO OBVODU</t>
  </si>
  <si>
    <t>2*88=176.000 [A] 
Celkem: A=176.000 [B]</t>
  </si>
  <si>
    <t>2*70=140.000 [A] 
Celkem: A=140.000 [B]</t>
  </si>
  <si>
    <t>2*(57+24)=162.000 [A] 
Celkem: A=162.000 [B]</t>
  </si>
  <si>
    <t>8+1=9.000 [A] 
Celkem: A=9.000 [B]</t>
  </si>
  <si>
    <t>742P12</t>
  </si>
  <si>
    <t>OCHRANNÝ NÁTĚR KABELU PROTI OHNI</t>
  </si>
  <si>
    <t>227=227.000 [A] 
Celkem: A=227.000 [B]</t>
  </si>
  <si>
    <t>13336=13 336.000 [A] 
Celkem: A=13 336.000 [B]</t>
  </si>
  <si>
    <t>2*227=454.000 [A] 
Celkem: A=454.000 [B]</t>
  </si>
  <si>
    <t>5*12+2*12+2*12=108.000 [A] 
Celkem: A=108.000 [B]</t>
  </si>
  <si>
    <t>4*12=48.000 [A] 
Celkem: A=48.000 [B]</t>
  </si>
  <si>
    <t>21+4*2.5=31.000 [A] 
Celkem: A=31.000 [B]</t>
  </si>
  <si>
    <t>2*(21+4*2.5)=62.000 [A] 
Celkem: A=62.000 [B]</t>
  </si>
  <si>
    <t>(((21+3)/3)*4)+4+6=42.000 [A] 
Celkem: A=42.000 [B]</t>
  </si>
  <si>
    <t>747511</t>
  </si>
  <si>
    <t>ZKOUŠKY VODIČŮ A KABELŮ NN PRŮŘEZU ŽÍLY DO 5X25 MM2</t>
  </si>
  <si>
    <t>12+12+8+8+2+2+11+2=57.000 [A] 
Celkem: A=57.000 [B]</t>
  </si>
  <si>
    <t>747521</t>
  </si>
  <si>
    <t>ZKOUŠKY VODIČŮ A KABELŮ OVLÁDACÍCH OD 5 DO 12 ŽIL</t>
  </si>
  <si>
    <t>59+24=83.000 [A] 
Celkem: A=83.000 [B]</t>
  </si>
  <si>
    <t>747522</t>
  </si>
  <si>
    <t>ZKOUŠKY VODIČŮ A KABELŮ OVLÁDACÍCH PŘES 12 DO 24 ŽIL</t>
  </si>
  <si>
    <t>748129</t>
  </si>
  <si>
    <t>DIELEKTRICKÝ KOBEREC ŠÍŘE 1300 MM, DÉLKY DO 5 M</t>
  </si>
  <si>
    <t>4=4.000 [A] 
Celkem: A=4.000 [B]</t>
  </si>
  <si>
    <t>748242</t>
  </si>
  <si>
    <t>PÍSMENA A ČÍSLICE VÝŠKY PŘES 40 DO 100 MM</t>
  </si>
  <si>
    <t>(5+5+5)+(5+5+5)+(5+5)+(5+5)+(5+5)+3+3+3=69.000 [A] 
Celkem: A=69.000 [B]</t>
  </si>
  <si>
    <t>746Z61</t>
  </si>
  <si>
    <t>DEMONTÁŽ - MONITOROVACÍ ENERGETICKÉ ZAŘÍZENÍ</t>
  </si>
  <si>
    <t>trasa počet kabelů T=16, Q=8, PTP=12, PTN=12  ((130+2*10+2+4) + (8+8+8+8))*(16+8+12+12)*2=18 048.000 [A] 
Celkem: A=18 048.000 [B]</t>
  </si>
  <si>
    <t>741Z04</t>
  </si>
  <si>
    <t>DEMONTÁŽ VNITŘNÍHO UZEMNĚNÍ</t>
  </si>
  <si>
    <t>(130+2*10+2+4)=156.000 [A] 
Celkem: A=156.000 [B]</t>
  </si>
  <si>
    <t>744Z02</t>
  </si>
  <si>
    <t>DEMONTÁŽ 1 KS POLE ROZVADĚČE NN</t>
  </si>
  <si>
    <t>4+3+2=9.000 [A] 
Celkem: A=9.000 [B]</t>
  </si>
  <si>
    <t>709612</t>
  </si>
  <si>
    <t>DEMONTÁŽ CHRÁNIČKY/TRUBKY</t>
  </si>
  <si>
    <t>trasa PTP3x, PTN3x  ((130+2*10+2+4)+(8+8))*(3+3)=1 032.000 [A] 
Celkem: A=1 032.000 [B]</t>
  </si>
  <si>
    <t>709613_R</t>
  </si>
  <si>
    <t>DEMONTÁŽ KABELOVÉHO ROŠTU VČETNĚ UPEVNĚNÍ, PŘÍSLUŠENSTVÍ, IZOLAČNÍCH PŘEPÁŽEK</t>
  </si>
  <si>
    <t>(130+2*10+2+4)*4=624.000 [A] 
Celkem: A=624.000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</si>
  <si>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</si>
  <si>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746Z321</t>
  </si>
  <si>
    <t>746Z92_R</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</si>
  <si>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</si>
  <si>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015240</t>
  </si>
  <si>
    <t>POPLATKY ZA LIKVIDACI ODPADŮ NEKONTAMINOVANÝCH - 20 03 99 ODPAD PODOBNÝ KOMUNÁLNÍMU ODPADU</t>
  </si>
  <si>
    <t>015621</t>
  </si>
  <si>
    <t>18048*0.342/1000=6.172 [A] 
Celkem: A=6.172 [B]</t>
  </si>
  <si>
    <t>015750</t>
  </si>
  <si>
    <t>POPLATKY ZA LIKVIDACI ODPADŮ NEBEZPEČNÝCH - 17 06 01* IZOLAČNÍ MATERIÁLY S OBSAHEM AZBESTU</t>
  </si>
  <si>
    <t>(130+2*10+2+4)*4*0.3*0.02*2.1=7.862 [A] 
Celkem: A=7.862 [B]</t>
  </si>
  <si>
    <t xml:space="preserve">  PS 323</t>
  </si>
  <si>
    <t xml:space="preserve">  TNS Rostoklaty, provizorní napaječ 110/23 kV, technologie</t>
  </si>
  <si>
    <t>PS 323</t>
  </si>
  <si>
    <t>TNS Rostoklaty, provizorní napaječ 110/23 kV, technologie</t>
  </si>
  <si>
    <t>R015111PS32345</t>
  </si>
  <si>
    <t>Dle příloh projektové dokumentace č.  1, 4, 11, 12</t>
  </si>
  <si>
    <t>R015440PS32346</t>
  </si>
  <si>
    <t>R015440PS32347</t>
  </si>
  <si>
    <t>Pomocné ocelové konstrukce (POK) v rozvodně 110 kV provizorního napaječe 110/23 kV</t>
  </si>
  <si>
    <t>1 x POK 2, 2 x POK 4  786=786.000 [A]</t>
  </si>
  <si>
    <t>3 x POK 1, 3 x POK 3  1111=1 111.000 [A]</t>
  </si>
  <si>
    <t>Ocelové konstrukce (OK) na stanovišti transformátorů 110/23 kV provizorního napaječe 110/23 kV</t>
  </si>
  <si>
    <t>R709513PS32301</t>
  </si>
  <si>
    <t>Ocelová konstrukce pro podpěrné izolátory vn + omezovače přepětí - OK 1</t>
  </si>
  <si>
    <t>R709513PS32302</t>
  </si>
  <si>
    <t>Ocelová konstrukce pro podpěrné izolátory vn - OK 2</t>
  </si>
  <si>
    <t>R709513PS32303</t>
  </si>
  <si>
    <t>8 x ocelová konstrukce pro kabelovou příchtkupro kabely vn - OK 3</t>
  </si>
  <si>
    <t>R709513PS32304</t>
  </si>
  <si>
    <t>10 x ocelová konstrukce pro kabelovou příchtkupro kabely nn - OK 4</t>
  </si>
  <si>
    <t>R709513PS32305</t>
  </si>
  <si>
    <t>Stop-blok - kolejová zarážka - OK 5</t>
  </si>
  <si>
    <t>R709513PS32306</t>
  </si>
  <si>
    <t>Nástavné kolejnice pro transformátory s rozchodem 1900 mm - OK 6 , bude jako OK 8 využita pro stanoviště transformátorů AUE 1, AUE 2 - PS 321</t>
  </si>
  <si>
    <t>R709513PS32307</t>
  </si>
  <si>
    <t>Spojovací příložka pro nástavné kolejnice S49 - OK 7,  bude jako OK 9 využita pro stanoviště tarnsformátorů AUE 1, AUE 2 - PS 321</t>
  </si>
  <si>
    <t>R703732PS32308</t>
  </si>
  <si>
    <t>Tříotvorový držák kabelů pro kabely O 34 ÷ 49 mm plastový, držák bude využit do stanovišť AUE 1-PS 321</t>
  </si>
  <si>
    <t>R703732PS32309</t>
  </si>
  <si>
    <t>Čtyřotvorový držák kabelů pro kabely O 23 mm plastový</t>
  </si>
  <si>
    <t>Armatury a spojovací vedení provizorního napaječe 110/23 kV</t>
  </si>
  <si>
    <t>R746162PS32310</t>
  </si>
  <si>
    <t>R746163PS32311</t>
  </si>
  <si>
    <t>R746164PS32312</t>
  </si>
  <si>
    <t>R746164PS32313</t>
  </si>
  <si>
    <t>SVORKA 110 KV PROUDOVÁ</t>
  </si>
  <si>
    <t>R746165PS32314</t>
  </si>
  <si>
    <t>R746166PS32315</t>
  </si>
  <si>
    <t>SVORKA 110 KV - UPEVŇOVACÍ SOUČÁSTI PRO VNIŘNÍ A VENKOVNÍ ROZVODY (DRŽÁKY PASOVÝCH VEDENÍ A KABELŮ), 110 KV</t>
  </si>
  <si>
    <t>Držáky pasových vedení pro přípojnici středu primárního vinutí</t>
  </si>
  <si>
    <t>R746167PS32315</t>
  </si>
  <si>
    <t>Uzávěry trubek</t>
  </si>
  <si>
    <t>R746167R32316</t>
  </si>
  <si>
    <t>KABELOVÁ OKA PRO LANO ACSR 362/59 MM2</t>
  </si>
  <si>
    <t>R746191PS32317</t>
  </si>
  <si>
    <t>PŘEPONKA SVISLÁ Z LANA ACSR 362/59 MM2, VÝŠKY DO 8 M, BEZ IZOLÁTOROVOVÉHO ŘETĚZCE</t>
  </si>
  <si>
    <t>Připojení vstupního odpojovače z kotevních svorek přeložené linky V961</t>
  </si>
  <si>
    <t>R746181PS32318</t>
  </si>
  <si>
    <t>Připojení omezovače z vodičů přeložené linky V961</t>
  </si>
  <si>
    <t>R746183PS32319</t>
  </si>
  <si>
    <t>Propojení přístrojů v poli AEB</t>
  </si>
  <si>
    <t>R746177PS32320</t>
  </si>
  <si>
    <t>Přípojnice budou přesunuty do stanoviště AUE 1 - PS 321</t>
  </si>
  <si>
    <t>R746171PS32321</t>
  </si>
  <si>
    <t>R742K17PS32322</t>
  </si>
  <si>
    <t>Technická specifikace položky odpovídá příslušné cenové soustavě položky 742K17</t>
  </si>
  <si>
    <t>R746184PS32323</t>
  </si>
  <si>
    <t>R746183PS32324</t>
  </si>
  <si>
    <t>Vyvedení uzlu 110 kV na přípojnici</t>
  </si>
  <si>
    <t>R7461A1PS32325</t>
  </si>
  <si>
    <t>PÁSOVÉ VEDENÍ AL 63/10 NA PODPĚRNÝCH IZOLÁTORECH DO 2 M BEZ ARMATUR (DRŽÁKŮ PÁSOVÉHO VEDENÍ)</t>
  </si>
  <si>
    <t>Přípojnice uzlu 110 kV - držáky viz pol. 27</t>
  </si>
  <si>
    <t>R7461A1PS32326</t>
  </si>
  <si>
    <t>PÁSOVÉ VEDENÍ AL 63/10  - PŘÍPOJENÍ OMEZOVAČE PŘEPĚTÍ K VYVEDENÉMU STŘEDU SEKUNDÁRNÍHO VINUTÍ TRANSFORMÁTORU</t>
  </si>
  <si>
    <t>R7461A1PS32327</t>
  </si>
  <si>
    <t>R742K17PS32328</t>
  </si>
  <si>
    <t>Silová kabelová vedení provizorního napaječe 110/23 kV</t>
  </si>
  <si>
    <t>R742573PS32329</t>
  </si>
  <si>
    <t>Paralelní kabely 22 kV od stanoviště T103 do rozvaděče 22 kV provizorního napaječe - přívod P1</t>
  </si>
  <si>
    <t>Kabely pro uzemnění středu primárního vinutí  45=45.000 [A]</t>
  </si>
  <si>
    <t>Vnější uzemění v rozvodně 110 kV AEB provizorníhoi napaječe 110/23 kV</t>
  </si>
  <si>
    <t>Vnitřní uzemnění na stanovišti transformátoru AUEB provizornáho napaječe 110/23 kV</t>
  </si>
  <si>
    <t>Popis přístrojů v polích rozvodny AEA  45=45.000 [A]</t>
  </si>
  <si>
    <t>R701AAAPS32330</t>
  </si>
  <si>
    <t>R701CBCPS32331</t>
  </si>
  <si>
    <t>R701CGRPS32332</t>
  </si>
  <si>
    <t>R701CFDPS32333</t>
  </si>
  <si>
    <t>R701EABPS32334</t>
  </si>
  <si>
    <t>Demontáž odpojovače včetně armatur  1=1.000 [A]</t>
  </si>
  <si>
    <t>1. Položka obsahuje:  – všechny náklady na demontáž stáv. zařízení se všemi pomoc. a doplň. úpravami pro další montáž  – naložení demontovaného materiálu na dopravní prostředek 2. Položka neobsahuje:  – odvoz demontovaného materiálu  – poplatek za likvidaci odpadů (nacení se dle SSD 0) 3. Způsob měření: Udává se počet kusů kompletní konstrukce nebo práce.</t>
  </si>
  <si>
    <t>Demontáž elektropohonu odpojovače 110 kV a elektropohonu uzemňovače odpojovače 110 kV  2=2.000 [A]</t>
  </si>
  <si>
    <t>746Z11</t>
  </si>
  <si>
    <t>DEMONTÁŽ ZAŘÍZENÍ VVN/VN - VYPÍNAČE DO 110 KV VČETNĚ POHONU</t>
  </si>
  <si>
    <t>Dle příloh projektové dokumentace č. 1, 3 , 4, 5, 6</t>
  </si>
  <si>
    <t>Demontáž přístrojových transformátorů a omezovačů přepětí  6=6.000 [A]</t>
  </si>
  <si>
    <t>Demontáž transformátoru T103 provizorního napaječe  1=1.000 [A]</t>
  </si>
  <si>
    <t>Demontáž pomocné ocelové konstrukce POK 1 pro omezovač přepětí 110 kV  3=3.000 [A]</t>
  </si>
  <si>
    <t>R746Z33PS32335</t>
  </si>
  <si>
    <t>Demontáž pomocné ocelové konstrukce POK 2  pro odpojovač 110 kV</t>
  </si>
  <si>
    <t>R746Z33PS32336</t>
  </si>
  <si>
    <t>Demontáž pomocné ocelové konstrukce POK 3 pro přístrojový transformátor 110 kV</t>
  </si>
  <si>
    <t>R746Z33PS32337</t>
  </si>
  <si>
    <t>Demontáž pomocné ocelové konstrukce POK 4 pro vypínač 110 kV</t>
  </si>
  <si>
    <t>R746Z33PS32338</t>
  </si>
  <si>
    <t>Demontáž ocelových konstrukcí OK 1, OK2, OK3, OK4, OK5, OK6, OK7 za stanoviště transformátorů provzorního napaječe 110/23 kV</t>
  </si>
  <si>
    <t>R746Z21PS32339</t>
  </si>
  <si>
    <t>DEMONTÁŽ IZOLÁTORŮ A OMEZOVAČŮ PŘEPĚTÍ VČETNĚ ARMATUR</t>
  </si>
  <si>
    <t>R746Z21PS32340</t>
  </si>
  <si>
    <t>DEMONTÁŽ TRUBKOVÉ A PASOVINOVÉ VEDENÍ VČETNĚ ARMATUR</t>
  </si>
  <si>
    <t>1. Položka obsahuje:  – všechny náklady na demontáž stáv. zařízení se všemi pomoc. a doplň. úpravami pro další montáž  – naložení demontovaného materiálu na dopravní prostředek 2. Položka neobsahuje:  – odvoz demontovaného materiálu  – poplatek za likvidaci odpadů (nacení se dle SSD 0) 3. Způsob měření: Měří se metr délkový.</t>
  </si>
  <si>
    <t>R746Z22PS323xx</t>
  </si>
  <si>
    <t>DEMONTÁŽ LANOVÝCH KLESAČEK, PŘEPONEK A PŘEVĚSŮ DO 4 M Z LANA ALFE DO 362/59 MM2</t>
  </si>
  <si>
    <t>1. Položka obsahuje:  – všechny náklady na demontáž stáv. zařízení se všemi pomoc. a doplň. úpravami pro další montáž  – naloženídemontovaného materiálu na dopravní prostředek 2. Položka neobsahuje:  – odvoz demontovaného materiálu  – poplatek za likvidaci odpadů (nacení se dle SSD 0) 3. Způsob měření: Měří se metr délkový.</t>
  </si>
  <si>
    <t>R746Z92PS32341</t>
  </si>
  <si>
    <t>R746Z92PS32342</t>
  </si>
  <si>
    <t>R746Z92PS32343</t>
  </si>
  <si>
    <t>R746Z92PS32344</t>
  </si>
  <si>
    <t>R747138PS32348</t>
  </si>
  <si>
    <t>R746697PS32350</t>
  </si>
  <si>
    <t>1,5 % z In ? 13,6 M = 204 000 Kč</t>
  </si>
  <si>
    <t>SKŘ PN</t>
  </si>
  <si>
    <t>746611R2</t>
  </si>
  <si>
    <t>SKŘ R 110 KV - POLE VÝVODU NA TRANSFORMÁTOR 110/23 KV - BEZ DODÁVKY VIZ POPIS</t>
  </si>
  <si>
    <t>1. Položka obsahuje:  – ovládací skříň DODANOU V RÁMCI PS 322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 2. Položka neobsahuje:  X 3. Způsob měření: Udává se počet kusů kompletní konstrukce nebo práce.</t>
  </si>
  <si>
    <t>744311R22</t>
  </si>
  <si>
    <t>Přechodová skříń ASEx.y pro kombinovaný přítrojový transformátor proudu a napětí - BEZ DODÁVKY VIZ POPIS</t>
  </si>
  <si>
    <t>1. Položka obsahuje:  – přechodovou skříň DODANOU V RÁMCI PS 322 zajišťující pro obvody KPTPN  – technický popis viz. projektová dokumentace  – výrobní dokumentace, uvedení do provozu, předepsané zkoušky, revize a atesty 2. Položka neobsahuje:  X 3. Způsob měření: Udává se počet kusů kompletní konstrukce nebo práce.</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</si>
  <si>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</si>
  <si>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</si>
  <si>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</si>
  <si>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</si>
  <si>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</si>
  <si>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</si>
  <si>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</si>
  <si>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</si>
  <si>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</si>
  <si>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</si>
  <si>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</si>
  <si>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</si>
  <si>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</si>
  <si>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</si>
  <si>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</si>
  <si>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</si>
  <si>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</si>
  <si>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</si>
  <si>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</si>
  <si>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</si>
  <si>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</si>
  <si>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</si>
  <si>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</si>
  <si>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</si>
  <si>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742P151</t>
  </si>
  <si>
    <t>130</t>
  </si>
  <si>
    <t>131</t>
  </si>
  <si>
    <t>132</t>
  </si>
  <si>
    <t>133</t>
  </si>
  <si>
    <t>134</t>
  </si>
  <si>
    <t>135</t>
  </si>
  <si>
    <t>136</t>
  </si>
  <si>
    <t>137</t>
  </si>
  <si>
    <t>7473011</t>
  </si>
  <si>
    <t>138</t>
  </si>
  <si>
    <t>139</t>
  </si>
  <si>
    <t>140</t>
  </si>
  <si>
    <t>141</t>
  </si>
  <si>
    <t>142</t>
  </si>
  <si>
    <t>143</t>
  </si>
  <si>
    <t>144</t>
  </si>
  <si>
    <t>145</t>
  </si>
  <si>
    <t>146</t>
  </si>
  <si>
    <t>147</t>
  </si>
  <si>
    <t>747706</t>
  </si>
  <si>
    <t>ZJIŠŤOVÁNÍ STÁVAJÍCÍHO STAVU ROZVODŮ NN</t>
  </si>
  <si>
    <t>148</t>
  </si>
  <si>
    <t>149</t>
  </si>
  <si>
    <t>150</t>
  </si>
  <si>
    <t>151</t>
  </si>
  <si>
    <t>152</t>
  </si>
  <si>
    <t>153</t>
  </si>
  <si>
    <t>11130</t>
  </si>
  <si>
    <t>SEJMUTÍ DRNU</t>
  </si>
  <si>
    <t>154</t>
  </si>
  <si>
    <t>155</t>
  </si>
  <si>
    <t>131731</t>
  </si>
  <si>
    <t>HLOUBENÍ JAM ZAPAŽ I NEPAŽ TŘ. I, ODVOZ DO 1KM</t>
  </si>
  <si>
    <t>156</t>
  </si>
  <si>
    <t>157</t>
  </si>
  <si>
    <t>899523</t>
  </si>
  <si>
    <t>OBETONOVÁNÍ POTRUBÍ Z PROSTÉHO BETONU DO C16/20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</si>
  <si>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</si>
  <si>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158</t>
  </si>
  <si>
    <t>18230</t>
  </si>
  <si>
    <t>ROZPROSTŘENÍ ORNICE V ROVINĚ</t>
  </si>
  <si>
    <t>159</t>
  </si>
  <si>
    <t>160</t>
  </si>
  <si>
    <t>161</t>
  </si>
  <si>
    <t>162</t>
  </si>
  <si>
    <t>163</t>
  </si>
  <si>
    <t>164</t>
  </si>
  <si>
    <t>165</t>
  </si>
  <si>
    <t>166</t>
  </si>
  <si>
    <t>167</t>
  </si>
  <si>
    <t>Dodávky pro provizorní napaječ 110/23 kV</t>
  </si>
  <si>
    <t>168</t>
  </si>
  <si>
    <t>1 x vývodový odpojovač s uzemňovačem 110 kV na straně přívodu do pole AEB, odpojovač bude přemístěn do pole AEA 1 rozvodny 110 kV - PS 320  1=1.000 [A]</t>
  </si>
  <si>
    <t>169</t>
  </si>
  <si>
    <t>Vypínač do transformátorového pole AEB 4. vyypínač bude přemístěn do pole AEA 3 rozvodny 110 kV - PS 320  1=1.000 [A]</t>
  </si>
  <si>
    <t>170</t>
  </si>
  <si>
    <t>Přístrojové transfomátory s převodem 100/1/1/1/1A do pole AEB, přístrojové transformátory bude přemístěny do pole AEA 3 rozvodny 110 kV - PS 320  1=1.000 [A]</t>
  </si>
  <si>
    <t>171</t>
  </si>
  <si>
    <t>Kalibrace přístojového transformátor do pole AEB, přístrojové transformátory budou přemístěny do pole AEA 3 rozvodny 110 kV - PS 320  1=1.000 [A]</t>
  </si>
  <si>
    <t>172</t>
  </si>
  <si>
    <t>3 x omezovače přepětí 96/10 kA do poli AEB, omezovače přepětí budou přemístěny do pole AEA 3 rozvodny 110 kV - PS 320  9=9.000 [A]</t>
  </si>
  <si>
    <t>173</t>
  </si>
  <si>
    <t>Transformátor pro stanoviště AUEB,  transformátor bude využit na stanovišti AEA 1 - PS 321  1=1.000 [A]</t>
  </si>
  <si>
    <t>174</t>
  </si>
  <si>
    <t>175</t>
  </si>
  <si>
    <t>Podpěrný plastový izolátor 36 kV, 80/180 kV pro stanoviště AUEB, všecny budou využity pro stanoviště AUE 1 - PS 321  11=11.000 [A]</t>
  </si>
  <si>
    <t xml:space="preserve">  PS 330</t>
  </si>
  <si>
    <t xml:space="preserve">  TNS Rostoklaty, rozvodna 22 kV, technologie</t>
  </si>
  <si>
    <t>PS 330</t>
  </si>
  <si>
    <t>TNS Rostoklaty, rozvodna 22 kV, technologie</t>
  </si>
  <si>
    <t>VŠEOBECNÉ KONSTRUKCE A PRÁCE</t>
  </si>
  <si>
    <t>015290</t>
  </si>
  <si>
    <t>POPLATKY ZA LIKVIDACI ODPADŮ NEKONTAMINOVANÝCH - 17 01 03 PORCELÁNOVÉ PODPĚRKY</t>
  </si>
  <si>
    <t>015420</t>
  </si>
  <si>
    <t>POPLATKY ZA LIKVIDACŮ ODPADŮ NEKONTAMINOVANÝCH - 17 06 04  ZBYTKY IZOLAČNÍCH MATERIÁLŮ</t>
  </si>
  <si>
    <t>015620</t>
  </si>
  <si>
    <t>POPLATKY ZA LIKVIDACI ODPADŮ NEBEZPEČNÝCH - 17 04 10* KABELY S IZOLACÍ PAPÍR - OLEJ</t>
  </si>
  <si>
    <t>SILNOPROUD - MONTÁŽ</t>
  </si>
  <si>
    <t>7451A5</t>
  </si>
  <si>
    <t>MODULÁRNÍ ROZVADĚČ 3-F DO UN 25KV, 630A, DO 20KA/1S,KOVOVĚ KRYTÝ, IZOLOVANÝ VZDUCHEM,CELKEM 10 POLÍ ROZVADĚČE DLE SPECIFIKACE V PŘÍLOZE Č.2 A SCHÉMATU V PŘÍLOZE</t>
  </si>
  <si>
    <t>MODULÁRNÍ ROZVADĚČ 3-F DO UN 25KV, 630A, DO 20KA/1S,KOVOVĚ KRYTÝ, IZOLOVANÝ VZDUCHEM,CELKEM 10 POLÍ ROZVADĚČE DLE SPECIFIKACE V PŘÍLOZE Č.2 A SCHÉMATU V PŘÍLOZE Č. 9, VČETNĚ ZKOUŠEK A REVIZÍ</t>
  </si>
  <si>
    <t>1. Položka obsahuje:  – dodávku a montáž zařízení včetně dovozu a manipulace se zařízením, uvedení zařízení do provozu včetně předepsaných zkoušek a výchozí revize, výrobní dokumentaci. Dále obsahuje cenu za pom. mechanizmy včetně všech ostatních vedlejších nákladů 3. Způsob měření: Udává se počet kusů kompletní konstrukce nebo práce.</t>
  </si>
  <si>
    <t>7451DE</t>
  </si>
  <si>
    <t>OVLÁDACÍ SKŘÍŇ NA VN ROZVADĚČ - OVLÁDÁNÍ S TERMINÁLEM - PROUDOVÉ, NAPĚŤOVÉ A SMĚROVÉ FUNKCE OCHRAN</t>
  </si>
  <si>
    <t>1. Položka obsahuje:  – dodávku a montáž zařízení včetně dovozu a manipulace se zařízením, uvedení zařízení do provozu včetně předepsaných zkoušek a výchozí revize, výrobní dokumentaci, nastavení a seřízení terminálu a oschran. Dále obsahuje cenu za pom. mechanizmy včetně všech ostatních vedlejších nákladů 3. Způsob měření: Udává se počet kusů kompletní konstrukce nebo práce.</t>
  </si>
  <si>
    <t>R 745127</t>
  </si>
  <si>
    <t>ROZVADĚČ VN - ZÁKLADOVÝ RÁM POD 1 POLE ROZVADĚČE</t>
  </si>
  <si>
    <t>1. Položka obsahuje:  – veškerý podružný, pomocný a upevňovací materiál  – technický popis viz. projektová dokumentace  – předepsané zkoušky, revize a atesty 2. Položka neobsahuje:  X 3. Způsob měření: Udává se počet kusů kompletní konstrukce nebo práce.</t>
  </si>
  <si>
    <t>R 741731</t>
  </si>
  <si>
    <t>DVEŘNÍ KONTAKT SIGNALIZAČNÍ, KONT.1/1</t>
  </si>
  <si>
    <t>Technická specifikace viz příloha PD č. 3</t>
  </si>
  <si>
    <t>742H11</t>
  </si>
  <si>
    <t>KABEL NN ČTYŘ- A PĚTIŽÍLOVÝ CU S PLASTOVOU IZOLACÍ DO 2,5 MM2</t>
  </si>
  <si>
    <t>742H12</t>
  </si>
  <si>
    <t>KABEL NN ČTYŘ- A PĚTIŽÍLOVÝ CU S PLASTOVOU IZOLACÍ OD 4 DO 16 MM2</t>
  </si>
  <si>
    <t>747124</t>
  </si>
  <si>
    <t>NAPĚŤOVÁ ZKOUŠKA ROZVODNY VČETNĚ SPÍNACÍCH PRVKŮ DO 35 KV</t>
  </si>
  <si>
    <t>748154</t>
  </si>
  <si>
    <t>PLAKÁT "SCHÉMA ZAŘÍZENÍ"</t>
  </si>
  <si>
    <t>SILNOPROUD - DEMONTÁŽ</t>
  </si>
  <si>
    <t>R745Z341</t>
  </si>
  <si>
    <t>KOMPLETNÍ DEMONTÁŽ ROZVODNY 22 kV (12 POLÍ) VČETNĚ OCELOVÝCH KONSTRUKCÍ A ELEKTROVÝZBROJE</t>
  </si>
  <si>
    <t>KPL</t>
  </si>
  <si>
    <t>1. Položka obsahuje:  – demontáž 12 polí rozvodny 22 kV (mimo stavební části) včetně ocelových konstrukcí a krytů, dále obsahuje demontáž elektrovýzbroje (vypínače, vn odpojovače, vn pojistky včetně spodků, přístrojové transformátory napětí a proudů), ovládací, jistící a signalizační rozvaděče včetně přístrojové náplně. Dále obsahuje cenu za dopravu na skládku a náklady spojené s uložením na skládku nebo likvidaci                                                                                           Způsob měření: Udává se počet kusů kompletní konstrukce nebo práce.</t>
  </si>
  <si>
    <t>R745Z342</t>
  </si>
  <si>
    <t>KOMPLETNÍ DEMONTÁŽ PASOVINOVÉHO VEDENÍ VN - V RÁMCI ROZVODNY 22 kV</t>
  </si>
  <si>
    <t>1. Položka obsahuje:  – demontáž stávajícího pasovinového vedení v rozvodně 22 kV včetně držáků a podpěrek pasoviny o délce cca 300m. Položka dále obsahuje cenu za dopravu na skládku a náklady spojené s uložením na skládku nebo likvidaci                                                                                                                                                                                              Způsob měření: Udává se počet kusů kompletní konstrukce nebo práce.</t>
  </si>
  <si>
    <t>R745Z343</t>
  </si>
  <si>
    <t>KOMPLETNÍ DEMONTÁŽ ROZVODU TLAKOVÉHO VZDUCHU VČETNĚ KOMPRESORŮ</t>
  </si>
  <si>
    <t>1. Položka obsahuje:  – demontáž dvou stávajících kompresorových stanic včetně rozvodu tlakového vzduchu pro ovládání přístrojů vn a 2 ks zásobníku stlačeného vzduchu. Položka dále obsahuje cenu za dopravu na skládku a náklady spojené s uložením na skládku nebo likvidaci                                                                                                                                                                                              Způsob měření: Udává se počet kusů kompletní konstrukce nebo práce.</t>
  </si>
  <si>
    <t>R745Z345</t>
  </si>
  <si>
    <t>KOMPLETNÍ DEMONTÁŽ ROZVODŮ NN</t>
  </si>
  <si>
    <t>1. Položka obsahuje:  – demontáž stávajících kabelových rozvodů nn (pohony a ovládání) v délce 550m včetně kabelových lávek/roštů v délce 40m, chrániček kabelů v délce 100m. Položka dále obsahuje cenu za dopravu na skládku a náklady spojené s uložením na skládku nebo likvidaci                                                                                                                                                                                              Způsob měření: Udává se počet kusů kompletní konstrukce nebo práce.</t>
  </si>
  <si>
    <t>R745Z347</t>
  </si>
  <si>
    <t>KOMPLETNÍ DEMONTÁŽ IZOLAČNÝCH PŘEPÁŽEK S AZBESTEM V KABELOVÝCH LÁVKÁCH</t>
  </si>
  <si>
    <t>1. Položka obsahuje:  – demontáž položky včetně veškerého vybavení 40m2. Položka dále obsahuje cenu za dopravu na skládku a náklady spojené s uložením na skládku nebo likvidaci a náklady spojené s manipulací                                                                                                                                                                                            Způsob měření: Udává se počet kusů kompletní konstrukce nebo práce.</t>
  </si>
  <si>
    <t>R745Z348</t>
  </si>
  <si>
    <t>KOMPLETNÍ DEMONTÁŽ ROZVADĚČE OCHRAN</t>
  </si>
  <si>
    <t>1. Položka obsahuje:  – demontáž 2ks rozvaděčů ochran včetně elektrovýzbroje (přístrojové náplně). Dále obsahuje cenu za dopravu na skládku a náklady spojené s uložením na skládku nebo likvidaci                                                                                                                                                                 Způsob měření: Udává se počet kusů kompletní konstrukce nebo práce.</t>
  </si>
  <si>
    <t>R745Z349</t>
  </si>
  <si>
    <t>KOMPLETNÍ DEMONTÁŽ MANIPULAČNÍHO ROZVADĚČE</t>
  </si>
  <si>
    <t>1. Položka obsahuje:  – demontáž 7 ks manipulačního rozvaděče včetně elektrovýzbroje (přístrojové náplně). Dále obsahuje cenu za dopravu na skládku a náklady spojené s uložením na skládku nebo likvidaci                                                                                                                                                                 Způsob měření:Udává se počet kusů kompletní konstrukce nebo práce.</t>
  </si>
  <si>
    <t>VŠEOBECNÉ PRÁCE PRO SILNOPROUD A SLABOPROUD</t>
  </si>
  <si>
    <t>703721</t>
  </si>
  <si>
    <t>KABELOVÁ PŘÍCHYTKA PRO ROZSAH UPNUTÍ DO 25 MM</t>
  </si>
  <si>
    <t xml:space="preserve">  PS 331</t>
  </si>
  <si>
    <t xml:space="preserve">  TNS Rostoklaty, trakční transformátory</t>
  </si>
  <si>
    <t>PS 331</t>
  </si>
  <si>
    <t>TNS Rostoklaty, trakční transformátory</t>
  </si>
  <si>
    <t>Všeobecné práce pro silnoproud a slaboproud</t>
  </si>
  <si>
    <t>702115R</t>
  </si>
  <si>
    <t>KABELOVÝ ŽLAB BETONOVÝ VČETNĚ KRYTU SVĚTLÉ ROZMĚRY 130X150 MM, DÉLKY 1M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</si>
  <si>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</si>
  <si>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703511</t>
  </si>
  <si>
    <t>ELEKTROINSTALAČNÍ LIŠTA ŠÍŘKY DO 30 MM</t>
  </si>
  <si>
    <t>703712</t>
  </si>
  <si>
    <t>IZOLAČNÍ DESKA DO KABELOVÉ LÁVKY VČETNĚ NAŘEZÁNÍ TLOUŠŤKY PŘES 10 DO 15 MM</t>
  </si>
  <si>
    <t>R7037211</t>
  </si>
  <si>
    <t>KABELOVÁ PŘÍCHYTKA PRO ROZSAH UPNUTÍ DO 3 x 34-49 MM</t>
  </si>
  <si>
    <t>Položka obsahuje: Dodávku a montáž kabelové příchytky vč. příslušenství a pomocného materiálu. Dále obsahuje cenu za pom. mechanismy včetně všech ostatních vedlejších nákladů.</t>
  </si>
  <si>
    <t>R7037212</t>
  </si>
  <si>
    <t>KABELOVÁ PŘÍCHYTKA PRO ROZSAH UPNUTÍ DO 6 x 23 MM</t>
  </si>
  <si>
    <t>R742542</t>
  </si>
  <si>
    <t>KABEL VN - JEDNOŽÍLOVÝ, 6,6 SiF-HV OD 95 DO 150 MM2</t>
  </si>
  <si>
    <t>1. Položka obsahuje:  – manipulace a uložení kabelu (do země, chráničky, kanálu, na rošty, na TV a pod.) 2. Položka neobsahuje:  – příchytky, spojky, koncovky, chráničky apod. 3. Způsob měření: Měří se metr délkový.</t>
  </si>
  <si>
    <t>742572</t>
  </si>
  <si>
    <t>KABEL VN - JEDNOŽÍLOVÝ, 22-AXEKVC(V)E(Y) OD 95 DO 150 MM2</t>
  </si>
  <si>
    <t>742A22</t>
  </si>
  <si>
    <t>KABELOVÁ KONCOVKA VN VNITŘNÍ JEDNOŽÍLOVÁ PRO KABELY PŘES 6 KV OD 95 DO 150 MM2</t>
  </si>
  <si>
    <t>742C22</t>
  </si>
  <si>
    <t>KABELOVÁ KONCOVKA VN VENKOVNÍ JEDNOŽÍLOVÁ PRO KABELY PŘES 6 KV OD 95 DO 150 MM2</t>
  </si>
  <si>
    <t>R742K24</t>
  </si>
  <si>
    <t>UKONČENÍ JEDNOŽÍLOVÉHO KABELU KABELOVÝM OKEM OD 95 DO 150 MM2</t>
  </si>
  <si>
    <t>1. Položka obsahuje:  – všechny práce spojené s úpravou kabelů pro montáž oka, včetně veškerého příslušentsví 2. Položka neobsahuje:  X 3. Způsob měření: Udává se počet kusů kompletní konstrukce nebo práce.</t>
  </si>
  <si>
    <t>745804</t>
  </si>
  <si>
    <t>ZARÁŽKA KOLEČEK TRANSFORMÁTORU</t>
  </si>
  <si>
    <t>745806</t>
  </si>
  <si>
    <t>PŘENOSNÁ KLADKA PRO ZATAHOVÁNÍ TRANSFORMÁTORU NA STANOVIŠTĚ</t>
  </si>
  <si>
    <t>745807</t>
  </si>
  <si>
    <t>NÁSTAVNÉ KOLEJNICE PRO ZATAHOVÁNÍ TRANSFORMÁTORU VVN/VN</t>
  </si>
  <si>
    <t>R745807</t>
  </si>
  <si>
    <t>DŘEVĚNÁ ZÁBRANA DÉLKY 5,8 M (PLASTOVÝ ŘETĚZ - 6 M)</t>
  </si>
  <si>
    <t>1. Položka obsahuje:  – veškeré příslušenství 2. Položka neobsahuje:  X 3. Způsob měření: Udává se počet kusů kompletní konstrukce nebo práce.</t>
  </si>
  <si>
    <t>R745808</t>
  </si>
  <si>
    <t>PRUŽNÁ DILATAČNÍ SPOJKA</t>
  </si>
  <si>
    <t>1. Položka obsahuje:  – návrh, měření, dělení, vrtání, tvarování, spojování a pod.  – veškerý podružný a pomocný materiál – držáky, izolátory a pod.   – upevnění do ke konstrukci apod. 2. Položka neobsahuje:  X 3. Způsob měření: Udává se počet kusů kompletní konstrukce nebo práce.</t>
  </si>
  <si>
    <t>R746168</t>
  </si>
  <si>
    <t>SVORNÍKOVÉ OKO PRO TRANSFORMÁTOROVOU PRŮCHODKU</t>
  </si>
  <si>
    <t>R746169</t>
  </si>
  <si>
    <t>SVORKA PRO TRUBKU O70 MM S PRAPORCEM</t>
  </si>
  <si>
    <t>R746170</t>
  </si>
  <si>
    <t>SVORKA PRO ZKRATOVACÍ SOUPRAVU PRO AL TRUBKU O70 MM</t>
  </si>
  <si>
    <t>R746176</t>
  </si>
  <si>
    <t>PŘÍPOJNICE Z TRUBKY AL DO 70/3 MM NA PODPĚRNÝCH ARMATURÁCH DO 10 M</t>
  </si>
  <si>
    <t>1. Položka obsahuje:  – veškerý podružný, pomocný a upevňovací materiál  (podpěrné armatury kluzně/pevně, uzávěr trubky)  – technický popis viz. projektová dokumentace  – předepsané zkoušky, revize a atesty 2. Položka neobsahuje:  X 3. Způsob měření: Udává se počet kusů kompletní konstrukce nebo práce.</t>
  </si>
  <si>
    <t>R746183</t>
  </si>
  <si>
    <t>PŘEPONKA SVISLÁ Z LANA ALFE 240/39 MM2, DÉLKY DO 7 M</t>
  </si>
  <si>
    <t>1. Položka obsahuje:  – ukončení lana kabelovým okem na obou koncích   – veškerý podružný, pomocný a upevňovací materiál  – technický popis viz. projektová dokumentace  – předepsané zkoušky, revize a atesty 2. Položka neobsahuje:  X 3. Způsob měření: Udává se počet kusů kompletní konstrukce nebo práce.</t>
  </si>
  <si>
    <t>746412</t>
  </si>
  <si>
    <t>TRAKČNÍ TRANSFORMÁTOR 23/2X2,5 KV PRO USMĚRŇOVAČ 5300 KVA</t>
  </si>
  <si>
    <t>747138</t>
  </si>
  <si>
    <t>UVEDENÍ DO PROVOZU USMĚRŇOVAČOVÉHO  OLEJOVÉHO TRANSFORMÁTORU 23/2x2,5 kV, 5300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</si>
  <si>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</si>
  <si>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747531</t>
  </si>
  <si>
    <t>ZKOUŠKY VODIČŮ A KABELŮ VN ZVÝŠENÝM NAPĚTÍM DO 35 KV</t>
  </si>
  <si>
    <t>747532</t>
  </si>
  <si>
    <t>ZKOUŠKY VODIČŮ A KABELŮ VN - PROVOZ MĚŘÍCÍHO VOZU PO DOBU ZKOUŠEK VN KABELŮ</t>
  </si>
  <si>
    <t>748244</t>
  </si>
  <si>
    <t>PÍSMENA A ČÍSLICE VÝŠKY PŘES 150 DO 250 MM</t>
  </si>
  <si>
    <t>74R331D01</t>
  </si>
  <si>
    <t>DEMONTÁŽ USMĚRŇOVAČOVÉHO TRANSFORMÁTORU 23/2X2,5 KV</t>
  </si>
  <si>
    <t>74R331D02</t>
  </si>
  <si>
    <t>74R331D03</t>
  </si>
  <si>
    <t>74R331D04</t>
  </si>
  <si>
    <t>DEMONTÁŽ SPOJOVACÍHO VEDENÍ - PASOVÉ, LANOVÉ VEDENÍ VČETNĚ ARMATUR</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</si>
  <si>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</si>
  <si>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74R331D05</t>
  </si>
  <si>
    <t>DEMONTÁŽ OCELOVÉ KONSTRUKCE</t>
  </si>
  <si>
    <t>74R331D06</t>
  </si>
  <si>
    <t>DEMONTÁŽ VN SVODIČŮ PŘEPĚTÍ</t>
  </si>
  <si>
    <t>74R331D07</t>
  </si>
  <si>
    <t>DEMONTÁŽ OVLÁDACÍ A SIGNALIZAČNÍ SKŘÍNĚ</t>
  </si>
  <si>
    <t>74R331D08</t>
  </si>
  <si>
    <t>DEMONTÁŽ KABELOVÉHO VEDENÍ 22 kV</t>
  </si>
  <si>
    <t>74R331D09</t>
  </si>
  <si>
    <t>DEMONTÁŽ KABELOVÉHO VEDENÍ 2,5 kV</t>
  </si>
  <si>
    <t>74R331D10</t>
  </si>
  <si>
    <t>74R331D11</t>
  </si>
  <si>
    <t>74R331D12</t>
  </si>
  <si>
    <t>74R331D13</t>
  </si>
  <si>
    <t>DEMONTÁŽ - ODVOZ TRANSFORMÁTORU ( NA JINÉ URČENÉ MÍSTO)</t>
  </si>
  <si>
    <t>74R331D14</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</si>
  <si>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</si>
  <si>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332</t>
  </si>
  <si>
    <t xml:space="preserve">  TNS Rostoklaty, stejnosměrná část 3kV-DC</t>
  </si>
  <si>
    <t>PS 332</t>
  </si>
  <si>
    <t>TNS Rostoklaty, stejnosměrná část 3kV-DC</t>
  </si>
  <si>
    <t>R702117</t>
  </si>
  <si>
    <t>703111</t>
  </si>
  <si>
    <t>KABELOVÝ ROŠT/LÁVKA NOSNÝ ŽÁROVĚ ZINKOVANÝ VČETNĚ UPEVNĚNÍ A PŘÍSLUŠENSTVÍ SVĚTLÉ ŠÍŘKY DO 100 MM</t>
  </si>
  <si>
    <t>703722</t>
  </si>
  <si>
    <t>KABELOVÁ PŘÍCHYTKA PRO ROZSAH UPNUTÍ OD 26 DO 50 MM</t>
  </si>
  <si>
    <t>R7037213</t>
  </si>
  <si>
    <t>KABELOVÁ PŘÍCHYTKA PRO ROZSAH UPNUTÍ DO 4 x 26 MM</t>
  </si>
  <si>
    <t>742F14</t>
  </si>
  <si>
    <t>KABEL NN NEBO VODIČ JEDNOŽÍLOVÝ CU S PLASTOVOU IZOLACÍ OD 70 DO 120 MM2</t>
  </si>
  <si>
    <t>742J29</t>
  </si>
  <si>
    <t>KABEL SDĚLOVACÍ LAN UTP/FTP UKONČENÝ KONEKTORY RJ45</t>
  </si>
  <si>
    <t>744M31</t>
  </si>
  <si>
    <t>OVLADAČ NOUZOVÉHO VYPNUTÍ KOMPLETNÍ (STOP TLAČÍTKO) DO 10 A</t>
  </si>
  <si>
    <t>744N04</t>
  </si>
  <si>
    <t>SIGNÁLKA - MAJÁK DO 4 MODULŮ</t>
  </si>
  <si>
    <t>745286</t>
  </si>
  <si>
    <t>DVEŘNÍ SPÍNAČ PRO VN KOBKU</t>
  </si>
  <si>
    <t>746422</t>
  </si>
  <si>
    <t>TRAKČNÍ USMĚRŇOVAČ 12-TI PULSNÍ, UN 3,3 KV DC 1500 A</t>
  </si>
  <si>
    <t>746423</t>
  </si>
  <si>
    <t>TRAKČNÍ USMĚRŇOVAČ 12-TI PULSNÍ, UN 3,3 KV DC - ZÁKLADOVÝ RÁM POD USMĚRŇOVAČ Z KOMPOZITNÍHO MATERIÁLU</t>
  </si>
  <si>
    <t>R746424</t>
  </si>
  <si>
    <t>TRAKČNÍ USMĚRŇOVAČ 12-TI PULSNÍ, UN 3,3 KV DC 1500 A - REZERVNÍ VOZÍK S POLOVINOU 12-TI PULSNÍHO MŮSTKU</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</si>
  <si>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</si>
  <si>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746431</t>
  </si>
  <si>
    <t>TRAKČNÍ VYHLAZOVACÍ TLUMIVKA, UN 3 KV DC 1750 A</t>
  </si>
  <si>
    <t>R746434</t>
  </si>
  <si>
    <t>TRAKČNÍ VYHLAZOVACÍ TLUMIVKA - KOBKA PRO VYHLAZOVACÍ TLUMIVKU</t>
  </si>
  <si>
    <t>R746435</t>
  </si>
  <si>
    <t>SKŘÍŇ PROUDOVÉ ZEMNÍ OCHRANY K TRAKČNÍ VYHLAZOVACÍ TLUMIVCE</t>
  </si>
  <si>
    <t>R746436</t>
  </si>
  <si>
    <t>IZOLAČNÍ PODLOŽKA POD IZOLÁTORY TLUMIVEK</t>
  </si>
  <si>
    <t>746441</t>
  </si>
  <si>
    <t>ROZVADĚČ TRAKČNÍ VN UN 3 KV DC - POLE NAPÁJEČE S RYCHLOVYPÍNAČEM</t>
  </si>
  <si>
    <t>746443</t>
  </si>
  <si>
    <t>ROZVADĚČ TRAKČNÍ VN UN 3 KV DC - POLE S PODÉLNOU SPOJKOU</t>
  </si>
  <si>
    <t>R746445</t>
  </si>
  <si>
    <t>ROZVADĚČ TRAKČNÍ VN UN 3 KV DC - REZERVNÍ VOZÍK S RYCHLOVYPÍNAČEM</t>
  </si>
  <si>
    <t>R746441</t>
  </si>
  <si>
    <t>ROZVADĚČ TRAKČNÍ VN UN 3 KV DC - POLE NAPÁJEČE S RYCHLOVYPÍNAČEM A STROJOVÝM ODPOJOVAČEM</t>
  </si>
  <si>
    <t>R746442</t>
  </si>
  <si>
    <t>ZKUŠEBNÍ ROZVODNICE PRO VOZÍK S RV</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</si>
  <si>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X 3. Způsob měření: Udává se počet kusů kompletní konstrukce nebo práce.</t>
  </si>
  <si>
    <t>746451</t>
  </si>
  <si>
    <t>ROZVADĚČ TRAKČNÍ VN UN 3 KV DC ZPĚTNÉHO VEDENÍ - POLE PŘÍVODU Z USMĚRŇOVAČE VNITŘNÍ</t>
  </si>
  <si>
    <t>746452</t>
  </si>
  <si>
    <t>ROZVADĚČ TRAKČNÍ VN UN 3 KV DC ZPĚTNÉHO VEDENÍ - POLE S ODPOJOVAČEM VNITŘNÍ</t>
  </si>
  <si>
    <t>746453</t>
  </si>
  <si>
    <t>ROZVADĚČ TRAKČNÍ VN UN 3 KV DC ZPĚTNÉHO VEDENÍ - POLE VÝVODU VNITŘNÍ</t>
  </si>
  <si>
    <t>R746456</t>
  </si>
  <si>
    <t>ROZVADĚČ TRAKČNÍ VN UN 3 KV DC ZPĚTNÉHO VEDENÍ - ZÁKLADOVÝ RÁM POD ROZVADĚČ</t>
  </si>
  <si>
    <t>R746623</t>
  </si>
  <si>
    <t>SKŘ USMĚRŃOVAČE 3 KV DC</t>
  </si>
  <si>
    <t>1. Položka obsahuje:  – ovládací skříň nebo typové přístrojové náplně do integrované nn nadstavby rozvaděče vč. IED a/nebo PLC, zobrazovací jednotky, ochran pole a kompletního software. SKŘ zajišťuje systém kontroly, řízení a chránění pole rozvaděče včetně vazby na DŘT.  – technický popis viz. projektová dokumentace  – výrobní dokumentaci, výpočet a nastavení ochran, parametrizace, komunikace, uvedení do provozu, předepsané zkoušky, revize a atesty 2. Položka neobsahuje:  X 3. Způsob měření: Udává se počet kusů kompletní konstrukce nebo práce.</t>
  </si>
  <si>
    <t>R746624</t>
  </si>
  <si>
    <t>SKŘ POLE ROZVADĚČE R 3 KV DC</t>
  </si>
  <si>
    <t>R746625</t>
  </si>
  <si>
    <t>SKŘ POLE ROZVADĚČE 3 KV DC ZPĚTNÉHO VEDENÍ</t>
  </si>
  <si>
    <t>747123</t>
  </si>
  <si>
    <t>NAPĚŤOVÁ ZKOUŠKA ROZVODNY VČETNĚ SPÍNACÍCH PRVKŮ DO 6 KV</t>
  </si>
  <si>
    <t>74R332D01</t>
  </si>
  <si>
    <t>Demontáž ocelové nosné konstrukce</t>
  </si>
  <si>
    <t>Položka obsahuje: Demontáž stávající ocelové konstrukce včetně manipulace. Dále obsahuje cenu za pom. mechanismy včetně všech ostatních vedlejších nákladů. Dále obsahuje  náklady spojené s uložením na skládku nebo likvidaci.</t>
  </si>
  <si>
    <t>74R332D02</t>
  </si>
  <si>
    <t>Demontáž stávajících roštů/žlabů vč. kabelů, výložníků a stojen</t>
  </si>
  <si>
    <t>Položka obsahuje: Demontáž stávajícího kabelového roštu/žlabu včetně kabelových vedení umístěných na roštu a manipulace s nimi. Dále obsahuje cenu za pom. mechanismy včetně všech ostatních vedlejších nákladů. Dále obsahuje  náklady spojené s uložením na skládku nebo likvidaci.</t>
  </si>
  <si>
    <t>74R332D03</t>
  </si>
  <si>
    <t>Demontáž stávajícího vnitřního uzemnění</t>
  </si>
  <si>
    <t>Položka obsahuje: Demontáž stávajícího vnitřního uzemnění - pásku, vodičů, podpěr, svorek apod. včetně manipulace s nimi. Dále obsahuje cenu za pom. mechanismy včetně všech ostatních vedlejších nákladů. Dále obsahuje  náklady spojené s uložením na skládku nebo likvidaci.</t>
  </si>
  <si>
    <t>74R332D04</t>
  </si>
  <si>
    <t>Demontáž kabelového vedení nn  a vn</t>
  </si>
  <si>
    <t>Položka obsahuje: Demontáž uvedeného kabelového vedení vn a nn ze zemní kynety, roštu, rozvaděče, trubky, chráničky apod.,  včetně manipulace s ním. Dále obsahuje cenu za pom. mechanismy včetně všech ostatních vedlejších nákladů. Dále obsahuje  náklady spojené s uložením na skládku nebo likvidaci.</t>
  </si>
  <si>
    <t>74R332D05</t>
  </si>
  <si>
    <t>Demontáž spojovacího vedení z Cu/Al pasu vč. podpěrných izolátorů, průchodek</t>
  </si>
  <si>
    <t>Položka obsahuje: Demontáž uvedeného položky včetně manipulace. Dále obsahuje cenu za pom. mechanismy včetně všech ostatních vedlejších nákladů. Dále obsahuje  náklady spojené s uložením na skládku nebo likvidaci.</t>
  </si>
  <si>
    <t>74R332D06</t>
  </si>
  <si>
    <t>Demontáž kobkového rozvaděče VN Un 3 kV DC</t>
  </si>
  <si>
    <t>Položka obsahuje : Demontáž stávajícího zařízení včetně odpojení přívodních kabelů / pasů a nakládky na určený prostředek . Dále obsahuje cenu za pom. mechanismy včetně všech ostatních vedlejších nákladů. Dále obsahuje  náklady spojené s uložením na skládku nebo likvidaci.</t>
  </si>
  <si>
    <t>74R332D07</t>
  </si>
  <si>
    <t>Demontáž trakčního usměrňovače Un 3,3 kV DC</t>
  </si>
  <si>
    <t>74R332D08</t>
  </si>
  <si>
    <t>Demontáž trakční vyhlazovací tlumivky</t>
  </si>
  <si>
    <t>74R332D09</t>
  </si>
  <si>
    <t>Demontáž zemní ochrany</t>
  </si>
  <si>
    <t>74R332D10</t>
  </si>
  <si>
    <t>Demontáž skříně vazby napaječů</t>
  </si>
  <si>
    <t>74R332D11</t>
  </si>
  <si>
    <t>Demontáž ovládací skříně nebo ovládacího rozvaděče nn</t>
  </si>
  <si>
    <t>Položka obsahuje : Demontáž stávající rozvodnice nn včetně demontáže přívodních a vývodových kabelů, rámu apod. včetně nakládky rozvaděče na určený prostředek. Dále obsahuje cenu za pom. mechanismy včetně všech ostatních vedlejších nákladů. Dále obsahuje  náklady spojené s uložením na skládku nebo likvidaci.</t>
  </si>
  <si>
    <t>74R332D12</t>
  </si>
  <si>
    <t>Kompletní vypnutí zařízení a zajištění staveniště</t>
  </si>
  <si>
    <t>Položka obsahuje: Cenu za vypnutí demontovaného zařízení, zajištění staveniště proti dotyku a částí pod napětím.</t>
  </si>
  <si>
    <t>74R332D13</t>
  </si>
  <si>
    <t>Kompletní demontáž kobky rozvodny do Un 38,5kV</t>
  </si>
  <si>
    <t>Položka obsahuje: Cenu za demontáž zařízení, demontáž přívodního a vývodního vedení, manipulaci se zařízením na staveništi, použití zdvihacích mechanizmů a dopravu na určené místo. Položka dále obsahuje cenu za pom. mechanismy včetně všech ostatních vedlejších nákladů. Dále obsahuje  náklady spojené s uložením na skládku nebo likvidaci.</t>
  </si>
  <si>
    <t>74R332D14</t>
  </si>
  <si>
    <t>Manipulace, nakládka a odvoz demontovaného zařízení do 50 km.</t>
  </si>
  <si>
    <t>Popis činnosti : kompletní odvoz demontovanéto zařízení dle položky. Demontáž položky: Nakládka, odvoz a skládka demontovaného zařízení. Položka obsahuje cenu za manipulaci s demontovaným zařízením včetně dopravy na určené místo.</t>
  </si>
  <si>
    <t>74R332D15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</si>
  <si>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
  </si>
  <si>
    <t xml:space="preserve">  PS 333</t>
  </si>
  <si>
    <t xml:space="preserve">  TNS Rostoklaty, vlastní spotřeba, technologie</t>
  </si>
  <si>
    <t>PS 333</t>
  </si>
  <si>
    <t>TNS Rostoklaty, vlastní spotřeba, technologie</t>
  </si>
  <si>
    <t>Všeobecné práce pro silnoproud</t>
  </si>
  <si>
    <t>703723</t>
  </si>
  <si>
    <t>KABELOVÁ PŘÍCHYTKA PRO ROZSAH UPNUTÍ OD 51 DO 90 MM</t>
  </si>
  <si>
    <t>703742</t>
  </si>
  <si>
    <t>KABELOVÁ PŘÍCHYTKA VN VČETNĚ UPEVNĚNÍ A PŘÍSLUŠENSTVÍ PRO ROZSAH UPNUTÍ OD 26 DO 50 MM</t>
  </si>
  <si>
    <t>742121</t>
  </si>
  <si>
    <t>VEDENÍ SPOJOVACÍ, PAS AL BEZ DRŽÁKŮ DO 500 MM2</t>
  </si>
  <si>
    <t>742571</t>
  </si>
  <si>
    <t>KABEL VN - JEDNOŽÍLOVÝ, 22-AXEKVC(V)E(Y) DO 70 MM2</t>
  </si>
  <si>
    <t>742A21</t>
  </si>
  <si>
    <t>KABELOVÁ KONCOVKA VN VNITŘNÍ JEDNOŽÍLOVÁ PRO KABELY PŘES 6 KV DO 70 MM2</t>
  </si>
  <si>
    <t>742F13</t>
  </si>
  <si>
    <t>KABEL NN NEBO VODIČ JEDNOŽÍLOVÝ CU S PLASTOVOU IZOLACÍ OD 25 DO 50 MM2</t>
  </si>
  <si>
    <t>742H25</t>
  </si>
  <si>
    <t>KABEL NN ČTYŘ- A PĚTIŽÍLOVÝ AL S PLASTOVOU IZOLACÍ OD 150 DO 240 MM2</t>
  </si>
  <si>
    <t>742J22</t>
  </si>
  <si>
    <t>SYKFY 5X2X0,5, KABEL SDĚLOVACÍ IZOLACE PVC</t>
  </si>
  <si>
    <t>742L15</t>
  </si>
  <si>
    <t>UKONČENÍ DVOU AŽ PĚTIŽÍLOVÉHO KABELU V ROZVADĚČI NEBO NA PŘÍSTROJI OD 150 DO 240 MM2</t>
  </si>
  <si>
    <t>742P11</t>
  </si>
  <si>
    <t>ODJUTOVÁNÍ A OČIŠTĚNÍ KABELU PRŮŘEZU DO 300 MM2</t>
  </si>
  <si>
    <t>744141</t>
  </si>
  <si>
    <t>ROZVODNICE NN PRÁZDNÁ PLASTOVÁ, MIN. IP 55, TŘÍDA IZOLACE II, DO 400 X 400 MM</t>
  </si>
  <si>
    <t>744F11</t>
  </si>
  <si>
    <t>ODPÍNAČ ŘADOVÝ PRO NOŽOVÉ POJISTKY JEDNOPÓLOVÝ DO 160 A</t>
  </si>
  <si>
    <t>744I01</t>
  </si>
  <si>
    <t>POJISTKOVÁ VLOŽKA DO 160 A</t>
  </si>
  <si>
    <t>745411</t>
  </si>
  <si>
    <t>TRANSFORMÁTOR 3-F, 22/0,4 KV, VZDUCHEM CHLAZENÝ DO 160 KVA</t>
  </si>
  <si>
    <t>745803</t>
  </si>
  <si>
    <t>TLUMIČ VIBRACÍ TRANSFORMÁTORU (PODLOŽKY POD KOLEČKA Z ANTIVIBRAČNÍ HMOTY)</t>
  </si>
  <si>
    <t>746711</t>
  </si>
  <si>
    <t>ROZVADĚČ VLASTNÍ SPOTŘEBY NEZÁLOHOVANÝ 400 V AC, VČETNĚ VYBAVENÍ, 3 PŘÍVODY NN</t>
  </si>
  <si>
    <t>746713</t>
  </si>
  <si>
    <t>ROZVADĚČ VLASTNÍ SPOTŘEBY NEZÁLOHOVANÝ 400 V AC, VČETNĚ VYBAVENÍ, 1 PŘÍVODY NN</t>
  </si>
  <si>
    <t>746721</t>
  </si>
  <si>
    <t>ROZVADĚČ VLASTNÍ SPOTŘEBY BEZVÝPADKOVÝ 110 V DC, VČETNĚ VYBAVENÍ, BEZ USMĚRŇOVAČŮ</t>
  </si>
  <si>
    <t>r746724</t>
  </si>
  <si>
    <t>ROZVADĚČ VLASTNÍ SPOTŘEBY BEZVÝPADKOVÝ 110 V DC/230 V AC, VČETNĚ VYBAVENÍ, BEZ USMĚRŇOVAČŮ, STŘÍDAČŮ ČI UPS</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</si>
  <si>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</si>
  <si>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746752</t>
  </si>
  <si>
    <t>USMĚRŇOVAČ 3-F SAMOSTATNĚ STOJÍCÍ AC/DC PŘES 60 DO 120 A</t>
  </si>
  <si>
    <t>746764</t>
  </si>
  <si>
    <t>ZDROJ STŘÍDAVÉHO PROUDU DC/AC 1-F PŘES 20 A</t>
  </si>
  <si>
    <t>746782</t>
  </si>
  <si>
    <t>ELEKTRONICKÁ SPÍNACÍ JEDNOTKA S BY-PASSEM, 12 KVA</t>
  </si>
  <si>
    <t>7467C2</t>
  </si>
  <si>
    <t>AKUMULÁTOR/BATERIE 110 V DC PŘES 150 DO 300 AH</t>
  </si>
  <si>
    <t>7467D2</t>
  </si>
  <si>
    <t>STOJAN PRO AKUMULÁTORY/BATERIE PŘES 150 DO 300 AH</t>
  </si>
  <si>
    <t>747132</t>
  </si>
  <si>
    <t>UVEDENÍ DO PROVOZU TRANSFORMÁTORU OLEJOVÉHO VN/NN DO 1000 KVA</t>
  </si>
  <si>
    <t>747513</t>
  </si>
  <si>
    <t>ZKOUŠKY VODIČŮ A KABELŮ NN PRŮŘEZU ŽÍLY OD 4X150 DO 300 MM2</t>
  </si>
  <si>
    <t>74R333D01</t>
  </si>
  <si>
    <t>Demontáž rozvaděčů stávající vlastní spotřeby do 300kg i s vybavením</t>
  </si>
  <si>
    <t>Položka obsahuje : Demontáž položky včetně veškerého vybavení, přívodních a vývodových kabelů, rámu apod. včetně nakládky a manipulaci na určený prostředek. Dále obsahuje cenu za dopravu na skládku a náklady spojené s uložením na skládku nebo likvidaci.  Dále obsahuje cenu za pom. mechanismy včetně všech ostatních vedlejších nákladů</t>
  </si>
  <si>
    <t>74R333D02</t>
  </si>
  <si>
    <t>Demontáž usměrňovačů stávající vlastní spotřeby do 300kg i s vybavením</t>
  </si>
  <si>
    <t>74R333D03</t>
  </si>
  <si>
    <t>Demontáž bateriových modulů 110 V DC stávající vlastní spotřeby</t>
  </si>
  <si>
    <t>74R333D04</t>
  </si>
  <si>
    <t>Demontáž ocelových konstrukcí</t>
  </si>
  <si>
    <t>74R333D05</t>
  </si>
  <si>
    <t>Demontáž transformátorů stávající vlastní spotřeby</t>
  </si>
  <si>
    <t>74R333D06</t>
  </si>
  <si>
    <t>Demontáž podružných rozvaděčů do 100 kg včetně elektrovýzbroje</t>
  </si>
  <si>
    <t>74R333D07</t>
  </si>
  <si>
    <t>Demontáž kabelových lávek do šířky 500 mm pro kabely vlastní spotřeby</t>
  </si>
  <si>
    <t>74R333D08</t>
  </si>
  <si>
    <t>Kompletní demontáž izolačních přepážek do šířky 500 mm s azbestem v kabelových lávkách pro kabely vlastní spotřeby</t>
  </si>
  <si>
    <t>74R333D09</t>
  </si>
  <si>
    <t>74R333D10</t>
  </si>
  <si>
    <t>Demontáž kabelového vedení NN stávající vlastní spotřeby</t>
  </si>
  <si>
    <t>Položka obsahuje: Demontáž uvedeného kabelového vedení nn ze zemní kynety, roštu, rozvaděče, trubky, chráničky apod.,  včetně manipulace s ním. Dále obsahuje cenu za pom. mechanismy včetně všech ostatních vedlejších nákladů</t>
  </si>
  <si>
    <t>74R333D11</t>
  </si>
  <si>
    <t>Demontáž kabelového vedení VN stávající vlastní spotřeby</t>
  </si>
  <si>
    <t>74R333D12</t>
  </si>
  <si>
    <t>74R333D13</t>
  </si>
  <si>
    <t>1. Položka obsahuje: – poplatky za likvidaci odpadů, nacení se položkami ze ssd 0  2. Položka neobsahuje: – odvoz jakýmkoliv dopravním prostředkem a složení  – případné překládky na trase 3. Způsob měření: Výměra je součtem součinů metrů krychlových tun vybouraného materiálu v původním stavu a jednotlivých vzdáleností v kilometrech.</t>
  </si>
  <si>
    <t xml:space="preserve">  PS 334</t>
  </si>
  <si>
    <t xml:space="preserve">  TNS Rostoklaty, vazba napaječů</t>
  </si>
  <si>
    <t>PS 334</t>
  </si>
  <si>
    <t>TNS Rostoklaty, vazba napaječů</t>
  </si>
  <si>
    <t>R741Z92</t>
  </si>
  <si>
    <t>ODPAD - ODVOZ (NA LIKVIDACI ODPADŮ NEBO JINÉ URČENÉ MÍSTO)</t>
  </si>
  <si>
    <t>Silnoproud</t>
  </si>
  <si>
    <t>746473</t>
  </si>
  <si>
    <t>SKŘÍŇ VAZBY TRAKČNÍCH NAPAJEČŮ PRO DVA SMĚRY (ČTYŘI NAPAJEČE)</t>
  </si>
  <si>
    <t>R747116</t>
  </si>
  <si>
    <t>KONTROLA ROZVADĚČŮ VN, S NASTAVENÍ OCHRANY, 1 POLE</t>
  </si>
  <si>
    <t>R745Z12</t>
  </si>
  <si>
    <t>DEMONTÁŽ ROZVADĚČE VAZBY NAPAJEČŮ VČETNĚ JEHO NÁPLNĚ</t>
  </si>
  <si>
    <t>R742Z23</t>
  </si>
  <si>
    <t>DEMONTÁŽ KABELOVÉHO VEDENÍ NN VČETNĚ UPEVŇOVACÍHO MATERIÁLU</t>
  </si>
  <si>
    <t>R709613</t>
  </si>
  <si>
    <t>DEMONTÁŽ KABELOVÝCH LÁVEK VČETNĚ UPEVNĚNÍ</t>
  </si>
  <si>
    <t>R74DK01</t>
  </si>
  <si>
    <t>DEMONTÁŽ IZOLAČNÍCH PŘEPÁŽEK DO ŠÍŘKY 500 MM S S AZBESTEM V KABELOVÝCH LÁVKÁCH</t>
  </si>
  <si>
    <t>741Z12</t>
  </si>
  <si>
    <t>DEMONTÁŽ STÁVAJÍCÍCH UCPÁVEK PROTIPOŽÁRNÍCH PLOŠNÝCH</t>
  </si>
  <si>
    <t xml:space="preserve">  PS 335</t>
  </si>
  <si>
    <t xml:space="preserve">  TNS Rostoklaty, provizorní TS 22/0,4kV, technologie</t>
  </si>
  <si>
    <t>PS 335</t>
  </si>
  <si>
    <t>TNS Rostoklaty, provizorní TS 22/0,4kV, technologie</t>
  </si>
  <si>
    <t>015140</t>
  </si>
  <si>
    <t>703711</t>
  </si>
  <si>
    <t>IZOLAČNÍ DESKA DO KABELOVÉ LÁVKY VČETNĚ NAŘEZÁNÍ TLOUŠŤKY DO 10 MM</t>
  </si>
  <si>
    <t>709512</t>
  </si>
  <si>
    <t>PODPŮRNÉ A POMOCNÉ KONSTRUKCE OCELOVÉ Z PROFILŮ SVAŘOVANÝCH A ŠROUBOVANÝCH S POVRCHOVOU ÚPRAVOU NÁTĚREM</t>
  </si>
  <si>
    <t>SILNOPROUD - DODÁVKY</t>
  </si>
  <si>
    <t>1. Položka obsahuje:  – dodávku a montáž zařízení včetně dovozu a manipulace se zařízením, uvedení zařízení do provozu včetně předepsaných zkoušek a výchozí revize, výrobní dokumentaci, nastavení, seřízení terminálu a ochran. Dále obsahuje cenu za pom. mechanizmy včetně všech ostatních vedlejších nákladů 3. Způsob měření: Udává se počet kusů kompletní konstrukce nebo práce.</t>
  </si>
  <si>
    <t>R745127</t>
  </si>
  <si>
    <t>744356</t>
  </si>
  <si>
    <t>ROZVADĚČ NN SKŘÍŇOVÝ OCELOPLECH.VYZBROJENÝ,DO IP 40,HLOUBKY OD 510 DO 800MM,ŠÍŘKY OD 510 DO 800MM,VÝŠKY DO 2250MM-PŘÍVODNÍ POLE SE SLOŽITOU VÝZBROJÍ</t>
  </si>
  <si>
    <t>Technická specifikace viz. příloha PD č.2 a č.8</t>
  </si>
  <si>
    <t>744358</t>
  </si>
  <si>
    <t>ROZVADĚČ NN SKŘÍŇOVÝ OCELOPLECH.VYZBROJENÝ,DO IP 40,HLOUBKY OD 510 DO 800MM, ŠÍŘKY OD 510 DO 800MM, VÝŠKY DO 2250MM-VÝVODNÍ POLE SE SLOŽITOU VÝZBROJÍ</t>
  </si>
  <si>
    <t>746742</t>
  </si>
  <si>
    <t>USMĚRŇOVAČ 3-F MODULÁRNÍ AC/DC PŘES 20 DO 60 A</t>
  </si>
  <si>
    <t>7467C1</t>
  </si>
  <si>
    <t>AKUMULÁTOR/BATERIE 110 V DC DO 150 AH</t>
  </si>
  <si>
    <t>745432</t>
  </si>
  <si>
    <t>TRANSFORMÁTOR 3-F, 22/0,4 KV, OLEJOVÝ HERMETIZOVANÝ PŘES 160 DO 400 KVA</t>
  </si>
  <si>
    <t>DŘEVĚNÁ ZÁBRANA NA STANOVIŠTĚ TRANSFORMÁTORŮ</t>
  </si>
  <si>
    <t>Položka obsahuje: Výrobu a montáž zábrany vč. podružného materiálu, dovoz, rozměření, montáž konstrukce, usazení, vyvážení, upevnění,  a provedení základního nátěru. Dále obsahuje cenu za pom. mechanismy včetně všech ostatních vedlejších nákladů.</t>
  </si>
  <si>
    <t>746563</t>
  </si>
  <si>
    <t>SPOJOVACÍ VEDENÍ VN ZAOBLENÉ VČETNĚ DRŽÁKŮ - CU PAS DO 500 MM2</t>
  </si>
  <si>
    <t>746565</t>
  </si>
  <si>
    <t>SPOJOVACÍ VEDENÍ VN ZAOBLENÉ VČETNĚ DRŽÁKŮ - UKONČENÍ PASU</t>
  </si>
  <si>
    <t>746566</t>
  </si>
  <si>
    <t>SPOJOVACÍ VEDENÍ VN ZAOBLENÉ VČETNĚ DRŽÁKŮ - PRUŽNÁ SPOJKA</t>
  </si>
  <si>
    <t>742581</t>
  </si>
  <si>
    <t>KABEL VN - JEDNOŽÍLOVÝ, 22-CXEKVC(V)E(Y) DO 70 MM2</t>
  </si>
  <si>
    <t>742B21</t>
  </si>
  <si>
    <t>KABELOVÁ KONCOVKA VN VNITŘNÍ, SADA TŘÍ ŽIL NEBO TŘÍŽÍLOVÁ PRO KABELY PŘES 6 KV DO 70 MM2</t>
  </si>
  <si>
    <t>742E21</t>
  </si>
  <si>
    <t>IZOLOVANÝ ADAPTÉR PRO PŘIPOJENÍ DO IZOLOVANÉHO ROZVADĚČE, K TRANSFORMÁTORU DO 35 KV, SADA TŘÍ ŽIL, S OMEZOVAČEM PŘEPĚTÍ DO 70 MM2</t>
  </si>
  <si>
    <t>742H15</t>
  </si>
  <si>
    <t>KABEL NN ČTYŘ- A PĚTIŽÍLOVÝ CU S PLASTOVOU IZOLACÍ OD 150 DO 240 MM2</t>
  </si>
  <si>
    <t>7451C2</t>
  </si>
  <si>
    <t>KAPACITNÍ SNÍMAČ NAPĚTÍ DO UN 38,5KV AC SE SIGNALIZAČNÍMI KONTAKTY</t>
  </si>
  <si>
    <t>7452A1</t>
  </si>
  <si>
    <t>PŘÍSTROJOVÝ TRANSFORMÁTOR PROUDU VN JEDNOJÁDROVÝ</t>
  </si>
  <si>
    <t>741831</t>
  </si>
  <si>
    <t>UZEMŇOVACÍ VODIČ NA POVRCHU MĚDĚNÝ DO 120 MM2</t>
  </si>
  <si>
    <t>SILNOPROUD - MONTÁŽE, REVIZE, ZKOUŠKY</t>
  </si>
  <si>
    <t>742P14</t>
  </si>
  <si>
    <t>ZATAŽENÍ KABELU DO CHRÁNIČKY - KABEL PŘES 4 KG/M</t>
  </si>
  <si>
    <t>744O33</t>
  </si>
  <si>
    <t>ÚŘEDNÍ CEJCHOVÁNÍ MĚŘÍCÍHO PŘÍSTROJE</t>
  </si>
  <si>
    <t>747302</t>
  </si>
  <si>
    <t>VYDÁNÍ PŘÍKAZU "B" - JEDNODUCHÉ PRACOVIŠTĚ</t>
  </si>
  <si>
    <t xml:space="preserve">  PS 360</t>
  </si>
  <si>
    <t xml:space="preserve">  TNS Rostoklaty, NTS 22/6 kV 50Hz, technologie</t>
  </si>
  <si>
    <t>PS 360</t>
  </si>
  <si>
    <t>TNS Rostoklaty, NTS 22/6 kV 50Hz, technologie</t>
  </si>
  <si>
    <t>015270</t>
  </si>
  <si>
    <t>015280</t>
  </si>
  <si>
    <t>POPLATKY ZA LIKVIDACI ODPADŮ NEKONTAMINOVANÝCH - 17 01 03 ODPOJOVAČE-OCEL, PORCELÁN 100KG</t>
  </si>
  <si>
    <t>015360</t>
  </si>
  <si>
    <t>POPLATKY ZA LIKVIDACI ODPADŮ NEKONTAMINOVANÝCH - 16 02 14 PŘÍSTROJOVÉ TRANSFORMÁTORY BEZ OLEJOVÉ NÁPLNĚ</t>
  </si>
  <si>
    <t>015370</t>
  </si>
  <si>
    <t>POPLATKY ZA LIKVIDACI ODPADŮ NEKONTAMINOVANÝCH - 16 02 14 VÝKONOVÉ VYPÍNAČE VVN, VN BEZ OLEJOVÉ NÁPLNĚ</t>
  </si>
  <si>
    <t>015380</t>
  </si>
  <si>
    <t>POPLATKY ZA LIKVIDACI ODPADŮ NEKONTAMINOVANÝCH - 16 02 14 ODPÍNAČE, ZKRATOVAČE S PORCELÁNOVÝMI IZOLÁTORY</t>
  </si>
  <si>
    <t>015390</t>
  </si>
  <si>
    <t>POPLATKY ZA LIKVIDACI ODPADŮ NEKONTAMINOVANÝCH - 16 02 14 PRŮCHODKY, POJISTKY</t>
  </si>
  <si>
    <t>015690</t>
  </si>
  <si>
    <t>R745194</t>
  </si>
  <si>
    <t>MODULÁRNÍ ROZVADĚČ 3-F DO UN 12KV, 630A, DO 20KA/1S, ŽIVÉ ČÁSTI A SPÍNACÍ PRVKY BEZ IZOLACE PLYNU SF6, POLE S VYPÍNAČEM, PROUDOVÝMI A NAPĚŤOVÝMI MĚNIČI, VČETNĚ</t>
  </si>
  <si>
    <t>MODULÁRNÍ ROZVADĚČ 3-F DO UN 12KV, 630A, DO 20KA/1S, ŽIVÉ ČÁSTI A SPÍNACÍ PRVKY BEZ IZOLACE PLYNU SF6, POLE S VYPÍNAČEM, PROUDOVÝMI A NAPĚŤOVÝMI MĚNIČI, VČETNĚ SVODIČŮ PŘEPĚTÍ</t>
  </si>
  <si>
    <t>1.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</si>
  <si>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745197</t>
  </si>
  <si>
    <t>MODULÁRNÍ ROZVADĚČ 3-F DO UN 12KV, 630A, DO 20KA/1S, ŽIVÉ ČÁSTI A SPÍNACÍ PRVKY BEZ IZOLACE PLYNU SF6, POLE PODÉLNÉ SPOJKY S VYPÍNAČEM</t>
  </si>
  <si>
    <t>745196</t>
  </si>
  <si>
    <t>MODULÁRNÍ ROZVADĚČ 3-F DO UN 12KV, 630A, DO 20KA/1S, ŽIVÉ ČÁSTI A SPÍNACÍ PRVKY BEZ IZOLACE PLYNU SF6, POLE PODÉLNÉ SPOJKY S ODPÍNAČEM</t>
  </si>
  <si>
    <t>R74DK02</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</si>
  <si>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</si>
  <si>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</si>
  <si>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7451DB</t>
  </si>
  <si>
    <t>OVLÁDACÍ SKŘÍŇ NA VN ROZVADĚČ - OVLÁDÁNÍ S TERMINÁLEM BEZ OCHRANNÝCH FUNKCÍ</t>
  </si>
  <si>
    <t>747126</t>
  </si>
  <si>
    <t>OŽIVENÍ JEDNOHO POLE ROZVADĚČE ZHOTOVENÉHO SUBDODAVATELEM V PODMÍNKÁCH EXTERNÍ MONTÁŽE S VELMI SLOŽITOU VÝSTROJÍ</t>
  </si>
  <si>
    <t>747116</t>
  </si>
  <si>
    <t>KONTROLA ROZVADĚČŮ VN, BEZ NASTAVENÍ OCHRANY, 1 POLE</t>
  </si>
  <si>
    <t>R744O32</t>
  </si>
  <si>
    <t>INTERFACE - OPTODODĚLOVAČ - GALVANICKÉ ODDĚLENÍ VÝSTUPNÍCH IMPULZŮ MĚŘÍCÍCH SOUSTAV</t>
  </si>
  <si>
    <t>1. Položka obsahuje:  – veškerý spojovací materiál vč. připojovacího vedení  – technický popis viz. projektová dokumentace  2. Položka neobsahuje:  X 3. Způsob měření: Udává se počet kusů kompletní konstrukce nebo práce.</t>
  </si>
  <si>
    <t>R745412</t>
  </si>
  <si>
    <t>TRANSFORMÁTOR SUCHÝ 3-F, 22/6 KV, 400 KVA</t>
  </si>
  <si>
    <t>7452E1</t>
  </si>
  <si>
    <t>KOBKA VN - VÝROBA A MONTÁŽ KOMPLETNÍ KOBKY VČETNĚ IZOLÁTORŮ, PRŮCHODEK, PŘÍPOJNIC, DVEŘÍ, ZÁKRYTŮ</t>
  </si>
  <si>
    <t>R746531</t>
  </si>
  <si>
    <t>KOMPENZAČNÍ TLUMIVKA TŘÍFÁZOVÁ 6 KV</t>
  </si>
  <si>
    <t>R746551</t>
  </si>
  <si>
    <t>KOMPENZAČNÍ KONDENZÁTOR TŘÍFÁZOVÝ 6 KV</t>
  </si>
  <si>
    <t>745231</t>
  </si>
  <si>
    <t>POJISTKOVÝ ODPÍNAČ VN 3-F VNITŘNÍ UN DO 25 KV</t>
  </si>
  <si>
    <t>745283</t>
  </si>
  <si>
    <t>RUČNÍ POHON PRO 3-F VN ODPÍNAČ/ODPOJOVAČ</t>
  </si>
  <si>
    <t>7452E6</t>
  </si>
  <si>
    <t>KOBKA VN - DOKONČOVACÍ PRÁCE</t>
  </si>
  <si>
    <t>742611</t>
  </si>
  <si>
    <t>KABEL VN - TŘÍŽÍLOVÝ 6-AYKCY DO 70 MM2</t>
  </si>
  <si>
    <t>742B11</t>
  </si>
  <si>
    <t>KABELOVÁ KONCOVKA VN VNITŘNÍ, SADA TŘÍ ŽIL NEBO TŘÍŽÍLOVÁ PRO KABELY DO 6 KV DO 70 MM2</t>
  </si>
  <si>
    <t>742H41</t>
  </si>
  <si>
    <t>KABEL NN ČTYŘ- A PĚTIŽÍLOVÝ CU FLEXIBILNÍ DO 2,5 MM2</t>
  </si>
  <si>
    <t>742L13</t>
  </si>
  <si>
    <t>UKONČENÍ DVOU AŽ PĚTIŽÍLOVÉHO KABELU V ROZVADĚČI NEBO NA PŘÍSTROJI OD 25 DO 50 MM2</t>
  </si>
  <si>
    <t>R70DK01</t>
  </si>
  <si>
    <t>KOMPLEXNÍ ÚPRAVA NASTAVENÍ OCHRAN ROZVODU 6KV MEZI SOUSEDNÍMI NTS 22/6 KV V PŘÍVODNÍCH POLÍ ROZVADĚČŮ 6KV NTS 22/6KV</t>
  </si>
  <si>
    <t>Položka obsahuje : Výpočet a nastavení ochran, uvedení zařízení do provozu, včetně předepsaných zkoušek a vystavení protokolů a výchozí revize.  Dále obsahuje cenu za pom. mechanismy včetně všech ostatních vedlejších nákladů.</t>
  </si>
  <si>
    <t>R70DK02</t>
  </si>
  <si>
    <t>KOMPLETNÍ VÝPOČET A ÚPRAVA PARAMETRŮ ROZLAĎOVACÍCH ČLENŮ ROZVODU 6 KV PRO NTS 22/6 KV TM ROSTOKLATY, 2X L-C ČLEN V KOBKÁCH FKZ</t>
  </si>
  <si>
    <t>Položka obsahuje : viz popis položky, včetně měřící techniky, zpracování a vystavení protokolů, závěrečné zprávy a notifikací oprávněnou osobou.  Dále obsahuje cenu za pom. mechanismy včetně všech ostatních vedlejších nákladů.</t>
  </si>
  <si>
    <t>R709512</t>
  </si>
  <si>
    <t>NOSNÉ, PODPŮRNÉ A POMOCNÉ KONSTRUKCE OCELOVÉ Z PROFILŮ SVAŘOVANÝCH A ŠROUBOVANÝCH S POVRCHOVOU ÚPRAVOU NÁTĚREM</t>
  </si>
  <si>
    <t>1. Položka obsahuje:  – kompletní montáž, rozměření, upevnění, řezání, spojování a pod.   – veškerý spojovací a montážní materiál vč. upevňovacího materiálu ( držáky apod.)  – pomocné mechanismy 2. Položka neobsahuje:  X 3. Způsob měření: Měří se hmotnost v kilogramech.</t>
  </si>
  <si>
    <t>745Z13</t>
  </si>
  <si>
    <t>DEMONTÁŽ KOBKY ROZVODNY VN VČETNĚ JEJÍ NÁPLNĚ</t>
  </si>
  <si>
    <t>74F446</t>
  </si>
  <si>
    <t>DEMONTÁŽ ODPOJOVAČE NEBO ODPÍNAČE S POHONEM VČETNĚ TÁHEL A UPEVŇOVACÍCH LIŠT</t>
  </si>
  <si>
    <t>742Z25</t>
  </si>
  <si>
    <t>DEMONTÁŽ PŘÍPOJNIC SPOJOVACÍHO VEDENÍ VČETNĚ PODPĚRNÝCH IZOLÁTORŮ/DRŽÁKŮ</t>
  </si>
  <si>
    <t>742Z14</t>
  </si>
  <si>
    <t>DEMONTÁŽ PODPĚRNÝCH IZOLÁTORŮ</t>
  </si>
  <si>
    <t>745Z16</t>
  </si>
  <si>
    <t>DEMONTÁŽ MĚŘÍCÍHO TRANSFORMÁTORU PROUDU VN</t>
  </si>
  <si>
    <t>745Z17</t>
  </si>
  <si>
    <t>DEMONTÁŽ MĚŘÍCÍHO TRANSFORMÁTORU NAPĚTÍ VN</t>
  </si>
  <si>
    <t>745Z14</t>
  </si>
  <si>
    <t>DEMONTÁŽ OVLÁDACÍ SKŘÍNĚ VN, PULTU, VČETNĚ JEJÍ NÁPLNĚ, JEDNO POLE</t>
  </si>
  <si>
    <t>745Z32</t>
  </si>
  <si>
    <t>DEMONTÁŽ TRANSFORMÁTORU VN/VN</t>
  </si>
  <si>
    <t>R742Z24</t>
  </si>
  <si>
    <t>DEMONTÁŽ KABELOVÉHO VEDENÍ VN VČETNĚ UPEVNĚNÍ</t>
  </si>
  <si>
    <t>DEMONTÁŽ KABELOVÉHO VEDENÍ NN VČETNĚ UPEVNĚNÍ</t>
  </si>
  <si>
    <t>R741Z11</t>
  </si>
  <si>
    <t>DEMONTÁŽ OCELOVÉ NOSNÉ, PODPŮRNÉ A POMOCNÉ KONSTRUKCE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</si>
  <si>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hmotnost v kilogramech.</t>
  </si>
  <si>
    <t>1. Položka obsahuje:  – veškeré práce a materiál obsažený v názvu položky 2. Položka neobsahuje:  X 3. Způsob měření: Měří se metr délkový.</t>
  </si>
  <si>
    <t>R74DK03</t>
  </si>
  <si>
    <t>741Z05</t>
  </si>
  <si>
    <t>DEMONTÁŽ VNĚJŠÍHO UZEMNĚNÍ</t>
  </si>
  <si>
    <t>E.1</t>
  </si>
  <si>
    <t>Inženýrské objekty</t>
  </si>
  <si>
    <t xml:space="preserve">  SO 160</t>
  </si>
  <si>
    <t xml:space="preserve">  Vodovodní přípojka a úprava studny</t>
  </si>
  <si>
    <t>SO 160</t>
  </si>
  <si>
    <t>Vodovodní přípojka a úprava studny</t>
  </si>
  <si>
    <t>28.8*1.9=54.720 [A]</t>
  </si>
  <si>
    <t>18.9*0.6*1.5+4.536=21.546 [A]</t>
  </si>
  <si>
    <t>132738</t>
  </si>
  <si>
    <t>32*0.6*1.5=28.800 [A]</t>
  </si>
  <si>
    <t>132739</t>
  </si>
  <si>
    <t>28.8*2=57.600 [A]</t>
  </si>
  <si>
    <t>17120</t>
  </si>
  <si>
    <t>ULOŽENÍ SYPANINY DO NÁSYPŮ A NA SKLÁDKY BEZ ZHUTNĚNÍ</t>
  </si>
  <si>
    <t>18.9*0.6*1.0=11.340 [A]</t>
  </si>
  <si>
    <t>17481</t>
  </si>
  <si>
    <t>ZÁSYP JAM A RÝH Z NAKUPOVANÝCH MATERIÁLŮ</t>
  </si>
  <si>
    <t>32*0.6*1=19.200 [A]</t>
  </si>
  <si>
    <t>17581</t>
  </si>
  <si>
    <t>OBSYP POTRUBÍ A OBJEKTŮ Z NAKUPOVANÝCH MATERIÁLŮ</t>
  </si>
  <si>
    <t>50.9*0.6*0.5=15.270 [A]</t>
  </si>
  <si>
    <t>Potrubí</t>
  </si>
  <si>
    <t>87313</t>
  </si>
  <si>
    <t>POTRUBÍ Z TRUB PLASTOVÝCH TLAKOVÝCH SVAŘOVANÝCH DN DO 25MM</t>
  </si>
  <si>
    <t>899308</t>
  </si>
  <si>
    <t>DOPLŇKY NA POTRUBÍ - SIGNALIZAČ VODIČ</t>
  </si>
  <si>
    <t>50.9+4=54.900 [A]</t>
  </si>
  <si>
    <t>899309</t>
  </si>
  <si>
    <t>DOPLŇKY NA POTRUBÍ - VÝSTRAŽNÁ FÓLIE</t>
  </si>
  <si>
    <t>50.9=50.900 [A]</t>
  </si>
  <si>
    <t>899611</t>
  </si>
  <si>
    <t>TLAKOVÉ ZKOUŠKY POTRUBÍ DN DO 80MM</t>
  </si>
  <si>
    <t>89971</t>
  </si>
  <si>
    <t>PROPLACH A DEZINFEKCE VODOVODNÍHO POTRUBÍ DN DO 80MM</t>
  </si>
  <si>
    <t>899991</t>
  </si>
  <si>
    <t>Vyčištění a dezinfekce studny</t>
  </si>
  <si>
    <t>1=1.000 [A]</t>
  </si>
  <si>
    <t>Vyčištění studny po odčerpání obsahu+likvidace usazenin+dezinfekce chlornanem sodným</t>
  </si>
  <si>
    <t>8999ROZB</t>
  </si>
  <si>
    <t>Rozbor vody ze studny</t>
  </si>
  <si>
    <t>Úplný rozbor vody akreditovanou laboratoří</t>
  </si>
  <si>
    <t>899993</t>
  </si>
  <si>
    <t>Osazení a dodávka automatické čerpací stanice</t>
  </si>
  <si>
    <t>Osazení ponorného čerpadla, které bude dodáno jako ucelená tlaková stanice sřídící tlakovou nádobou osazenou vobjektu TNS vmístnosti č.103. Parametry čerpadla 3 m3/hod , výtlak 6 barů a příkon 1,7 kW/230V. Napájecí kabel ovládající chod čerpadla bude veden zemí společně svodovodní přípojkou zobjektu TNS součást dodávky. Vedení bude zajištěno zemní páskou FeZn 4*30 součást dodávky. . Čerpadlo bude vybaveno zábranou proti běhu na sucho.</t>
  </si>
  <si>
    <t xml:space="preserve">  SO 161</t>
  </si>
  <si>
    <t xml:space="preserve">  Splašková kanalizace a žumpa</t>
  </si>
  <si>
    <t>SO 161</t>
  </si>
  <si>
    <t>Splašková kanalizace a žumpa</t>
  </si>
  <si>
    <t>(16.3+18.5)*1.9=66.120 [A]</t>
  </si>
  <si>
    <t>3*2.3=6.900 [A]</t>
  </si>
  <si>
    <t>12*1*3.5=42.000 [A]</t>
  </si>
  <si>
    <t>2.5*3.5*2+1*1=18.500 [A]</t>
  </si>
  <si>
    <t>13179</t>
  </si>
  <si>
    <t>2*18.5=37.000 [A]</t>
  </si>
  <si>
    <t>2*0.6*1.5=1.800 [A]</t>
  </si>
  <si>
    <t>19.4*0.6*1.4+0.004=16.300 [A]</t>
  </si>
  <si>
    <t>2*16.3=32.600 [A]</t>
  </si>
  <si>
    <t>2.5*3.5*2+1*1+19.4*0.6*1.4+0.004=34.800 [A]</t>
  </si>
  <si>
    <t>12*1*3.5+2*0.6*1.5=43.800 [A]</t>
  </si>
  <si>
    <t>19.4*0.6*1.4-7.704+0.004=8.596 [A]</t>
  </si>
  <si>
    <t>21.4*0.15*0.6+21.4*0.45*0.6=7.704 [A]</t>
  </si>
  <si>
    <t>87433</t>
  </si>
  <si>
    <t>POTRUBÍ Z TRUB PLASTOVÝCH ODPADNÍCH DN DO 150MM</t>
  </si>
  <si>
    <t>893156</t>
  </si>
  <si>
    <t>Žumpa plastová půdorysná plocha 6 m2</t>
  </si>
  <si>
    <t>Plastový komponent k obetonování 3*2 metry výška 1,7 metru stěny a dno z desek tl.80 mm strop 15 mm, vstupní komín 600x600 výška 1 metr</t>
  </si>
  <si>
    <t>893388</t>
  </si>
  <si>
    <t>ŠACHTY ARMATUR ZE ŽELBET VČET VÝZT PŮDOR PLOCHY PŘES 7,5M2</t>
  </si>
  <si>
    <t>89413</t>
  </si>
  <si>
    <t>ŠACHTY KANALIZAČNÍ Z BETON DÍLCŮ NA POTRUBÍ DN DO 200MM</t>
  </si>
  <si>
    <t>Poklop tvárná litina D400 pr 600  2=2.000 [A]</t>
  </si>
  <si>
    <t>899632</t>
  </si>
  <si>
    <t>ZKOUŠKA VODOTĚSNOSTI POTRUBÍ DN DO 150MM</t>
  </si>
  <si>
    <t>Ostatní konstrukce</t>
  </si>
  <si>
    <t>967118</t>
  </si>
  <si>
    <t>VYBOURÁNÍ ČÁSTÍ KONSTRUKCÍ Z BETON DÍLCŮ S ODVOZEM DO 20KM</t>
  </si>
  <si>
    <t xml:space="preserve">  SO 162</t>
  </si>
  <si>
    <t xml:space="preserve">  Likvidace dešťových vod</t>
  </si>
  <si>
    <t>SO 162</t>
  </si>
  <si>
    <t>Likvidace dešťových vod</t>
  </si>
  <si>
    <t>328.626*1.9+0.001=624.390 [A]</t>
  </si>
  <si>
    <t>15*8*2.5+6*3*2.5+2*2.5*2.5*2.5-105.408=270.842 [A]</t>
  </si>
  <si>
    <t>13.2*6*1.2+4.8*1.2*1.2+2*1.2*1.2*1.2=105.408 [A]</t>
  </si>
  <si>
    <t>105.408*2=210.816 [A]</t>
  </si>
  <si>
    <t>41.2*1.5*0.6+26.8*0.9*1.8=80.496 [A]</t>
  </si>
  <si>
    <t>41.2*0.6*1.5+(62+52.9)*0.9*1.8=223.218 [A]</t>
  </si>
  <si>
    <t>2*223.218=446.436 [A]</t>
  </si>
  <si>
    <t>105.408+223.218=328.626 [A]</t>
  </si>
  <si>
    <t>270.842+80.496=351.338 [A]</t>
  </si>
  <si>
    <t>141.7*0.9*0.65+82.4*0.6*0.6+14*6.5*0.15+5*1.5*0.15+2*1.5*1.5*0.15+0.001=128.010 [A]</t>
  </si>
  <si>
    <t>2.1+4+2.3+3.1+3.1+5.6+5.5+5.4+5.4+13.1+1.9+11.8+9.7+5.2+4.2=82.400 [A]</t>
  </si>
  <si>
    <t>87434</t>
  </si>
  <si>
    <t>POTRUBÍ Z TRUB PLASTOVÝCH ODPADNÍCH DN DO 200MM</t>
  </si>
  <si>
    <t>88.8+52.9=141.700 [A]</t>
  </si>
  <si>
    <t>Poklop tvárná litina D400 pr 600, z toho 4 kusy sedimentační s prohloubeným dnem o 500 mm  11=11.000 [A]</t>
  </si>
  <si>
    <t>899642</t>
  </si>
  <si>
    <t>ZKOUŠKA VODOTĚSNOSTI POTRUBÍ DN DO 200MM</t>
  </si>
  <si>
    <t>8999991</t>
  </si>
  <si>
    <t>Vsakovací jímka 13,2*6*1,2 m</t>
  </si>
  <si>
    <t>Včetně ochranné geotextilie a 2 kusů revizních vstupů</t>
  </si>
  <si>
    <t>13.2*6*1.2=95.040 [A]</t>
  </si>
  <si>
    <t>Montáž a dodávka plastových samonosných vsakovacích boxů - zákl rozměr 0,6*0,6*1,2 m - celkem 220 kusů, montáž a dodávka dvou revizních vstupů pr.400 mm v 1,3 m s poklopem litina A15, montáž a dodávka ochranné geotextilie 200 g/m2 135 m2</t>
  </si>
  <si>
    <t>8999992</t>
  </si>
  <si>
    <t>Vsakovací jímka 4,8*1,2*1,2 m</t>
  </si>
  <si>
    <t>4.8*1.2*1.2+0.008=6.920 [A]</t>
  </si>
  <si>
    <t>Montáž a dodávka plastových samonosných vsakovacích boxů - zákl rozměr 0,6*0,6*1,2 m - celkem 16 kusů, montáž a dodávka jdnoho revizního vstupu pr.400 mm v 1,3 m s poklopem litina A15, montáž a dodávka ochranné geotextilie 200 g/m2 21 m2</t>
  </si>
  <si>
    <t>8999993</t>
  </si>
  <si>
    <t>Vsakovací jímka 1,2*1,2*1,2 (2 kusy)</t>
  </si>
  <si>
    <t>(1.2*1.2*1.2)*2+0.044=3.500 [A]</t>
  </si>
  <si>
    <t>Montáž a dodávka plastových samonosných vsakovacích boxů - zákl rozměr 0,6*0,6*1,2 m - celkem 4 kusy 2x, montáž a dodávka jdnoho revizního vstupu pr.400 mm v 1,3 m s poklopem litina A15- celkem 2x, montáž a dodávka ochranné geotextilie 200 g/m2 8 m2 2x</t>
  </si>
  <si>
    <t>935111</t>
  </si>
  <si>
    <t>ŠTĚRBINOVÉ ŽLABY Z BETONOVÝCH DÍLCŮ ŠÍŘ DO 400MM VÝŠ DO 500MM BEZ OBRUBY</t>
  </si>
  <si>
    <t>V ceně je i 4x čistící díl a 3x vpusťový díl</t>
  </si>
  <si>
    <t>26+26+55=107.000 [A]</t>
  </si>
  <si>
    <t>936411</t>
  </si>
  <si>
    <t>LAPAČ SPLAVENIN DEŠŤOVÝCH ODPADŮ</t>
  </si>
  <si>
    <t>Včetně dopojení a betonového bločku</t>
  </si>
  <si>
    <t>Dodávka a montáž litinového lapače splavenin včetně podkldního bločku, přechodky na PVC potrubí a dojení na klempířský výrobek a na kanalizační přípojku</t>
  </si>
  <si>
    <t xml:space="preserve">  SO 180</t>
  </si>
  <si>
    <t xml:space="preserve">  TERÉNNÍ ÚPRAVY A ZPEVNĚNÉ PLOCHY</t>
  </si>
  <si>
    <t>SO 180</t>
  </si>
  <si>
    <t>TERÉNNÍ ÚPRAVY A ZPEVNĚNÉ PLOCHY</t>
  </si>
  <si>
    <t>výkopek zeminy  874.43*2=1 748.860 [A]</t>
  </si>
  <si>
    <t>panely  1946*0.15*2.5=729.750 [A]</t>
  </si>
  <si>
    <t>12110</t>
  </si>
  <si>
    <t>SEJMUTÍ ORNICE NEBO LESNÍ PŮDY</t>
  </si>
  <si>
    <t>Sejmutí ornice v předpokládaná tl. sejmutí ornice je 100 mm, bude upřesněno při stavbě během provádění</t>
  </si>
  <si>
    <t>(16049+2150)*0.1=1 819.900 [A]</t>
  </si>
  <si>
    <t>12373</t>
  </si>
  <si>
    <t>ODKOP PRO SPOD STAVBU SILNIC A ŽELEZNIC TŘ. I</t>
  </si>
  <si>
    <t>výkopek pro umístění konstrukce zpevněných ploch, předpokládané zatřídění zeminy tř. I, poplatky za skládkovné jsou v samostatné položce. V případě vhodnosti může být zemina použita do násypových těles</t>
  </si>
  <si>
    <t>asfaltová vozovka  1934*0.37=715.580 [A] 
vozovka ze silničních panelů  334*0.3=100.200 [B] 
chodník  28.2*0.25=7.050 [C] 
plocha ze štěrkodrti  172*0.3=51.600 [D] 
Celkem: A+B+C+D=874.430 [E]</t>
  </si>
  <si>
    <t>123739</t>
  </si>
  <si>
    <t>odvoz vytěžené zeminy do vzdálensti 22 km (k.ú.-Radim u Kolína), skutečné množství se upřesní při provádění, podle možnosti použití zeminy do násypových těles</t>
  </si>
  <si>
    <t>874.43*22=19 237.460 [A]</t>
  </si>
  <si>
    <t>173103</t>
  </si>
  <si>
    <t>ZEMNÍ KRAJNICE A DOSYPÁVKY SE ZHUT DO 100% PS</t>
  </si>
  <si>
    <t>dosypávky podél okrajů vozovky a chodníků</t>
  </si>
  <si>
    <t>(230+302+45+44+32)*0.2=130.600 [A]</t>
  </si>
  <si>
    <t>18110</t>
  </si>
  <si>
    <t>ÚPRAVA PLÁNĚ SE ZHUTNĚNÍM V HORNINĚ TŘ. I</t>
  </si>
  <si>
    <t>asfaltová vozovka  2531.3=2 531.300 [A] 
vozovka ze silničních panelů  758=758.000 [B] 
chodník  28.2=28.200 [C] 
plocha ze štěrkodrti  2057.74=2 057.740 [D] 
Celkem: A+B+C+D=5 375.240 [E]</t>
  </si>
  <si>
    <t>rozprostření sejmuté ornice na plochách zeleně</t>
  </si>
  <si>
    <t>16544*1.1*0.1=1 819.840 [A]</t>
  </si>
  <si>
    <t>18241</t>
  </si>
  <si>
    <t>ZALOŽENÍ TRÁVNÍKU RUČNÍM VÝSEVEM</t>
  </si>
  <si>
    <t>založení trávníku na plochách s rozprostřenou ornicí</t>
  </si>
  <si>
    <t>16544*1.1=18 198.400 [A]</t>
  </si>
  <si>
    <t>11346</t>
  </si>
  <si>
    <t>ODSTRANĚNÍ KRYTU ZPEVNĚNÝCH PLOCH ZE SILNIČ DÍLCŮ (PANELŮ) VČET PODKL</t>
  </si>
  <si>
    <t>odstranění stávajích panelů s podkladem v předpokládané tl. 300 mm</t>
  </si>
  <si>
    <t>(1946)*0.3=583.800 [A]</t>
  </si>
  <si>
    <t>11346B</t>
  </si>
  <si>
    <t>ODSTRANĚNÍ KRYTU ZPEVNĚNÝCH PLOCH ZE SILNIČ DÍLCŮ (PANELŮ) VČET PODKL - DOPRAVA</t>
  </si>
  <si>
    <t>odvoz do mezideponie Klíčov k.ú. Vysočany - 28 km</t>
  </si>
  <si>
    <t>1946*0.15*2.5*28=20 433.000 [A]</t>
  </si>
  <si>
    <t>12693</t>
  </si>
  <si>
    <t>ZŘÍZENÍ STUPŇŮ V PODLOŽÍ NÁSYPŮ TŘ. III</t>
  </si>
  <si>
    <t>zářezy do stávajících svahových těles pro napojení vrstev rozšířeného násypu, výška zářezu 0,5 m</t>
  </si>
  <si>
    <t>(82*0.5*4)+(98*0.5*3)=311.000 [A]</t>
  </si>
  <si>
    <t>17180</t>
  </si>
  <si>
    <t>ULOŽENÍ SYPANINY DO NÁSYPŮ Z NAKUPOVANÝCH MATERIÁLŮ</t>
  </si>
  <si>
    <t>zřízení nového násypového tělesa pod zpevněnými plochami, skutečné množství se upřesní při provádění, dle množství využití vytěženého výkopku</t>
  </si>
  <si>
    <t>4480*1.5+980*1.2=7 896.000 [A]</t>
  </si>
  <si>
    <t>13293</t>
  </si>
  <si>
    <t>HLOUBENÍ RÝH ŠÍŘ DO 2M PAŽ I NEPAŽ TŘ. III</t>
  </si>
  <si>
    <t>hloubení rýhy pro uložení denáže</t>
  </si>
  <si>
    <t>0.4*0.5*(26.2+54.6+26.2)=21.400 [A]</t>
  </si>
  <si>
    <t>zásyp drenáže - viz konstrukce č. 4</t>
  </si>
  <si>
    <t>(0.4*0.5-0.1*0.1*3.14)*(26.2+54.6+26.2)=18.040 [A]</t>
  </si>
  <si>
    <t>Komunikace</t>
  </si>
  <si>
    <t>56330</t>
  </si>
  <si>
    <t>VOZOVKOVÉ VRSTVY ZE ŠTĚRKODRTI</t>
  </si>
  <si>
    <t>konstrukční plochy zpevněných ploch, frakce 0-63</t>
  </si>
  <si>
    <t>asfaltová vozovka  2531.3*0.25*1.15=727.749 [A] 
chodník  28.2*0.15=4.230 [B] 
plocha ze štěrkodrti  2057.74*0.3=617.322 [C] 
Celkem: A+B+C=1 349.301 [D]</t>
  </si>
  <si>
    <t>56310</t>
  </si>
  <si>
    <t>VOZOVKOVÉ VRSTVY Z MECHANICKY ZPEVNĚNÉHO KAMENIVA</t>
  </si>
  <si>
    <t>podkladní vrstva pod bet. panely - drcené kamenivo 8/16</t>
  </si>
  <si>
    <t>vozovka ze silničních panelů  758*0.1=75.800 [A]</t>
  </si>
  <si>
    <t>563101</t>
  </si>
  <si>
    <t>Lože z drceného kameniva 4/8 tl. 50 mm pod panely</t>
  </si>
  <si>
    <t>758*0.05=37.900 [A]</t>
  </si>
  <si>
    <t>572111</t>
  </si>
  <si>
    <t>INFILTRAČNÍ POSTŘIK ASFALTOVÝ DO 0,5KG/M2</t>
  </si>
  <si>
    <t>infiltrační postřik mezi podkladní vrstvou vozovky a vrstvu štěrkodrti</t>
  </si>
  <si>
    <t>asfaltová vozovka  2531.3=2 531.300 [A]</t>
  </si>
  <si>
    <t>572211</t>
  </si>
  <si>
    <t>SPOJOVACÍ POSTŘIK Z ASFALTU DO 0,5KG/M2</t>
  </si>
  <si>
    <t>spojovací postřik mezi podkladní vrstvou vozovky a vrstvou AC016</t>
  </si>
  <si>
    <t>56360</t>
  </si>
  <si>
    <t>VOZOVKOVÉ VRSTVY Z RECYKLOVANÉHO MATERIÁLU</t>
  </si>
  <si>
    <t>podkladní asfaltová vrstva vozovky v tl. 60 mm</t>
  </si>
  <si>
    <t>asfaltová vozovka  2531.3*0.06=151.878 [A]</t>
  </si>
  <si>
    <t>574A05</t>
  </si>
  <si>
    <t>ASFALTOVÝ BETON PRO OBRUSNÉ VRSTVY ACO 16</t>
  </si>
  <si>
    <t>asfaltový kryt vozovky v tl. 60 mm</t>
  </si>
  <si>
    <t>582611</t>
  </si>
  <si>
    <t>KRYTY Z BETON DLAŽDIC SE ZÁMKEM ŠEDÝCH TL 60MM DO LOŽE Z KAM</t>
  </si>
  <si>
    <t>dlažba obdélník 100/200/60 do lože z drceného kameniva tl. 40 mm frakce 4/8,  chodník z beton. dlažby</t>
  </si>
  <si>
    <t>chodník  28.2=28.200 [A]</t>
  </si>
  <si>
    <t>58301</t>
  </si>
  <si>
    <t>KRYT ZE SILNIČNÍCH DÍLCŮ (PANELŮ) TL 150MM</t>
  </si>
  <si>
    <t>kryt vozovky z bet. panelů</t>
  </si>
  <si>
    <t>vozovka ze silničních panelů  758=758.000 [A]</t>
  </si>
  <si>
    <t>875272</t>
  </si>
  <si>
    <t>POTRUBÍ DREN Z TRUB PLAST (I FLEXIBIL) DN DO 100MM DĚROVANÝCH</t>
  </si>
  <si>
    <t>plastová děrovaná ohebná drenáž DN 100</t>
  </si>
  <si>
    <t>26.2+54.6+26.2=107.000 [A]</t>
  </si>
  <si>
    <t>Ostatní konstrukce a práce</t>
  </si>
  <si>
    <t>917211</t>
  </si>
  <si>
    <t>ZÁHONOVÉ OBRUBY Z BETONOVÝCH OBRUBNÍKŮ ŠÍŘ 50MM</t>
  </si>
  <si>
    <t>sadové obrubníky 50/150/500 zapuštěné po vnější straně chodníku s betonovým ložem a opěrkou</t>
  </si>
  <si>
    <t>4.5+1.5+4.5+0.7+0.7+1.5+11.1+1=25.500 [A]</t>
  </si>
  <si>
    <t>917224</t>
  </si>
  <si>
    <t>SILNIČNÍ A CHODNÍKOVÉ OBRUBY Z BETONOVÝCH OBRUBNÍKŮ ŠÍŘ 150MM</t>
  </si>
  <si>
    <t>silniční obrubníky 150/250/1000 s nášlapem 100 mm</t>
  </si>
  <si>
    <t>0.69+15.71+0.66+15.71+0.77+6+2.1+7.66+17.83=67.130 [A]</t>
  </si>
  <si>
    <t>9172241</t>
  </si>
  <si>
    <t>obloukové obruby 150/250  R=1 m - 6 ks</t>
  </si>
  <si>
    <t>(3.14*2/4)*3=4.710 [A]</t>
  </si>
  <si>
    <t>LÁVKA</t>
  </si>
  <si>
    <t>2*2*2+2*3=14.000 [A]</t>
  </si>
  <si>
    <t>2*(2*2*2.5)+(2*3*2.5)=35.000 [A]</t>
  </si>
  <si>
    <t>2*(2*2*2.5)+(2*3*2.5)+23.88=58.880 [A]</t>
  </si>
  <si>
    <t>13173B</t>
  </si>
  <si>
    <t>HLOUBENÍ JAM ZAPAŽ I NEPAŽ TŘ. I - DOPRAVA</t>
  </si>
  <si>
    <t>M3KM</t>
  </si>
  <si>
    <t>37 km  (2*(2*2*2.5)+(2*3*2.5))*37=1 295.000 [A]</t>
  </si>
  <si>
    <t>0151111</t>
  </si>
  <si>
    <t>(2*(2*2*2.5)+(2*3*2.5))*2.7=94.500 [A]</t>
  </si>
  <si>
    <t>174811</t>
  </si>
  <si>
    <t>461385</t>
  </si>
  <si>
    <t>PATKY ZE ŽELEZOBETONU DO C30/37 VČET VÝZTUŽE</t>
  </si>
  <si>
    <t>Z01,02,03 + S  (3*(1.8*1.8*2))+(2*5.5)=30.440 [A]</t>
  </si>
  <si>
    <t>42194A</t>
  </si>
  <si>
    <t>MOSTNÍ NOSNÉ DESKOVÉ KONSTR Z OCELI S 235</t>
  </si>
  <si>
    <t>lávka+zábradlí schodiště  1.931+0.07=2.001 [A]</t>
  </si>
  <si>
    <t>741911</t>
  </si>
  <si>
    <t>UZEMŇOVACÍ VODIČ V ZEMI FEZN DO 120 MM2</t>
  </si>
  <si>
    <t>15+15=30.000 [A]</t>
  </si>
  <si>
    <t>1+1=2.000 [A]</t>
  </si>
  <si>
    <t>2+2+2+2=8.000 [A]</t>
  </si>
  <si>
    <t xml:space="preserve">  SO 190</t>
  </si>
  <si>
    <t xml:space="preserve">  TNS TNS ROSTOKLATY, KABELOVOD</t>
  </si>
  <si>
    <t>SO 190</t>
  </si>
  <si>
    <t>TNS TNS ROSTOKLATY, KABELOVOD</t>
  </si>
  <si>
    <t>1.808*(302.3+570.6)=1 578.203 [A]</t>
  </si>
  <si>
    <t>015130</t>
  </si>
  <si>
    <t>POPLATKY ZA LIKVIDACI ODPADŮ NEKONTAMINOVANÝCH - 17 03 02 VYBOURANÝ ASFALTOVÝ BETON BEZ DEHTU</t>
  </si>
  <si>
    <t>1.781=1.781 [A]</t>
  </si>
  <si>
    <t>015330</t>
  </si>
  <si>
    <t>POPLATKY ZA LIKVIDACI ODPADŮ NEKONTAMINOVANÝCH - 17 05 04 KAMENNÁ SUŤ</t>
  </si>
  <si>
    <t>zahrnuje veškeré poplatky provozovateli skládky související s uložením odpadu na skládce.</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</si>
  <si>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</si>
  <si>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</si>
  <si>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</si>
  <si>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</si>
  <si>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</si>
  <si>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1578.6-392.18=1 186.420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</si>
  <si>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</si>
  <si>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</si>
  <si>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</si>
  <si>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308.4+83.78=392.180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</si>
  <si>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</si>
  <si>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</si>
  <si>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</si>
  <si>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133839</t>
  </si>
  <si>
    <t>(1578+302)*7=13 160.000 [A]</t>
  </si>
  <si>
    <t>položka zahrnuje příplatek k vodorovnému přemístění zeminy za každý další 1km nad 20km</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</si>
  <si>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</si>
  <si>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</si>
  <si>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</si>
  <si>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410.2+83.78=493.980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</si>
  <si>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</si>
  <si>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</si>
  <si>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212626</t>
  </si>
  <si>
    <t>TRATIVODY KOMPL Z TRUB Z PLAST HM DN DO 100MM,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</si>
  <si>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</si>
  <si>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272313</t>
  </si>
  <si>
    <t>ZÁKLADY Z PROSTÉHO BETONU DO C16/20</t>
  </si>
  <si>
    <t>186.8+37.7+30.9+14.8+43.2=313.400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</si>
  <si>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</si>
  <si>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</si>
  <si>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</si>
  <si>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(118.1+430.9)*7.9/1000+2.76=7.097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</si>
  <si>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</si>
  <si>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R200</t>
  </si>
  <si>
    <t>PODCHYCENÍ STÁVAJÍCÍCH OBJEKTŮ BĚHEM PROVÁDĚNÍ KABELOVODU - RELEOVÝ DOMEK A ZÁKLADY, STOŽÁR - PODCHYCENÍ ZÁKLADŮ V DL. 8 M V HL. 2,0 M</t>
  </si>
  <si>
    <t>POLOŽKA OBSAHUJE VEŠKERÉ VÝPKONY, PRÁCE A DODÁVKY NUTNÉ K PROVEDENÍ KOMPLETNÍ KONSTRUKCE DLE PD</t>
  </si>
  <si>
    <t>R776992111</t>
  </si>
  <si>
    <t>Zemnící pásek - dodávka a montáž</t>
  </si>
  <si>
    <t>Popisy prací zahrnují veškerý materiál, výrobky a polotovary, včetně mimostaveništní a vnitrostaveništní dopravy (rovněž přesuny), včetně naložení a složení, případně s uložením a veškeré práce a činnosti nutné k realizaci kompletního prvku/konstrukce..</t>
  </si>
  <si>
    <t>Svislé konstrukce</t>
  </si>
  <si>
    <t>3881561R</t>
  </si>
  <si>
    <t>TĚLESO KABELOVODU Z PLAST MULTIKANÁLŮ DEVÍTIOTVOROVÝCH VČ. UTĚSNĚNÍ, UCPÁVEK APOD.</t>
  </si>
  <si>
    <t>Položka zahrnuje veškerý materiál, výrobky a polotovary, včetně mimostaveništní a vnitrostaveništní dopravy (rovněž přesuny), včetně naložení a složení, případně s uložením.</t>
  </si>
  <si>
    <t>38815A</t>
  </si>
  <si>
    <t>KABELOVOD ZE STANDARDNÍHO POTRUBÍ DN DO 120MM</t>
  </si>
  <si>
    <t>38816A</t>
  </si>
  <si>
    <t>KABELOVOD ZE STANDARDNÍHO POTRUBÍ DN DO 160MM</t>
  </si>
  <si>
    <t>388366R</t>
  </si>
  <si>
    <t>VÝZTUŽ TĚLES KABELOVODU Z KARI SÍTÍ</t>
  </si>
  <si>
    <t>Popisy prací zahrnují veškerý materiál, výrobky a polotovary, včetně mimostaveništní a vnitrostaveništní dopravy (rovněž přesuny), včetně naložení a složení, případně s uložením.</t>
  </si>
  <si>
    <t>388R</t>
  </si>
  <si>
    <t>Ochrana sávajících a noých vedení</t>
  </si>
  <si>
    <t>- Položka zahrnuje veškerý materiál, výrobky a polotovary, včetně mimostaveništní a vnitrostaveništní dopravy (rovněž přesuny), včetně naložení a složení,případně s uložením.</t>
  </si>
  <si>
    <t>899525</t>
  </si>
  <si>
    <t>OBETONOVÁNÍ POTRUBÍ Z PROSTÉHO BETONU DO C30/37</t>
  </si>
  <si>
    <t>186.5+130.5=317.000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</si>
  <si>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</si>
  <si>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</si>
  <si>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</si>
  <si>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</si>
  <si>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56932</t>
  </si>
  <si>
    <t>ZPEVNĚNÍ KRAJNIC ZE ŠTĚRKODRTI TL. DO 100MM</t>
  </si>
  <si>
    <t>- dodání kameniva předepsané kvality a zrnitosti     - rozprostření a zhutnění vrstvy v předepsané tloušťce     - zřízení vrstvy bez rozlišení šířky, pokládání vrstvy po etapách</t>
  </si>
  <si>
    <t>572123</t>
  </si>
  <si>
    <t>INFILTRAČNÍ POSTŘIK Z EMULZE DO 1,0KG/M2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</si>
  <si>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</si>
  <si>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</si>
  <si>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</si>
  <si>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</si>
  <si>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</si>
  <si>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</si>
  <si>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574C66</t>
  </si>
  <si>
    <t>ASFALTOVÝ BETON PRO LOŽNÍ VRSTVY ACL 16+, 16S TL. 70MM</t>
  </si>
  <si>
    <t>710</t>
  </si>
  <si>
    <t>Izolace, nátěry</t>
  </si>
  <si>
    <t>711509</t>
  </si>
  <si>
    <t>OCHRANA IZOLACE NA POVRCHU TEXTILIÍ</t>
  </si>
  <si>
    <t>(116.36*1.2)+(440.9*2)=1 021.432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</si>
  <si>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</si>
  <si>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711731</t>
  </si>
  <si>
    <t>IZOLACE ŠACHET DLE SD 37 PROTI VOL STÉK VODĚ ASFALT NÁTĚRY</t>
  </si>
  <si>
    <t>116.36+440.9=557.260 [A]</t>
  </si>
  <si>
    <t>711732</t>
  </si>
  <si>
    <t>IZOLACE ŠACHET DLE SD 37 PROTI VOL STÉK VODĚ ASFALT PÁSY</t>
  </si>
  <si>
    <t>71311</t>
  </si>
  <si>
    <t>IZOLACE TEPELNÁ BĚŽNÝCH KONSTRUKCÍ PEVNÁ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</si>
  <si>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</si>
  <si>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713R</t>
  </si>
  <si>
    <t>Barevní značení během provádění - spreje</t>
  </si>
  <si>
    <t>Trubní vedení</t>
  </si>
  <si>
    <t>8988G</t>
  </si>
  <si>
    <t>KABELOVÉ KOMORY Z PLASTICKÝCH HMOT, UŽITNÝ OBJEM DO 2,5M3</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</si>
  <si>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</si>
  <si>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8989G</t>
  </si>
  <si>
    <t>KABELOVÉ KOMORY Z PLASTICKÝCH HMOT, UŽITNÝ OBJEM OD2,5M3 DO 5,0M3</t>
  </si>
  <si>
    <t>R89801-02</t>
  </si>
  <si>
    <t>Kabelová průchodka pro pro trubky DN 110 mm</t>
  </si>
  <si>
    <t>Popisy prací zahrnují veškerý materiál, výrobky a polotovary včetně mimostaveništní a vnitrostaveništní dopravy (rovněž přesuny), včetně naložení a složení, případně s uložením.</t>
  </si>
  <si>
    <t>R89801-03</t>
  </si>
  <si>
    <t>Kabelová průchodka pro pro trubky DN 160 mm</t>
  </si>
  <si>
    <t>R89801-04</t>
  </si>
  <si>
    <t>Kabelová průchodka pro pro trubky DN 110 mm s POŽÁRNÍ ODOLNOSTÍ</t>
  </si>
  <si>
    <t>R8984H_1</t>
  </si>
  <si>
    <t>KABELOVÉ KOMORY ŽELEZOBETONOVÉ VČ. VÝZTUŽE, UŽITNÝ OBJEM NAD 15M3 do 20 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</si>
  <si>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</si>
  <si>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R8984H_2</t>
  </si>
  <si>
    <t>KABELOVÉ KOMORY ŽELEZOBETONOVÉ VČ. VÝZTUŽE, UŽITNÝ OBJEM NAD 20M3 do 30 m3</t>
  </si>
  <si>
    <t>R8984H_3</t>
  </si>
  <si>
    <t>KABELOVÉ KOMORY ŽELEZOBETONOVÉ VČ. VÝZTUŽE, UŽITNÝ OBJEM NAD 30M3 do 40 m3</t>
  </si>
  <si>
    <t>R89911E_1</t>
  </si>
  <si>
    <t>POKLOP B125 - kompozit</t>
  </si>
  <si>
    <t>Položka zahrnuje dodávku a osazení předepsané mříže včetně rámu</t>
  </si>
  <si>
    <t>R89911F_1</t>
  </si>
  <si>
    <t>POKLOP C250 - kompozit</t>
  </si>
  <si>
    <t>600/900mm</t>
  </si>
  <si>
    <t>R89911G_1</t>
  </si>
  <si>
    <t>POKLOP D400 - kompozit</t>
  </si>
  <si>
    <t>E.2</t>
  </si>
  <si>
    <t>Pozemní stavební objekty</t>
  </si>
  <si>
    <t xml:space="preserve">  SO 250</t>
  </si>
  <si>
    <t xml:space="preserve">  Demolice stávající provozní budovy, rozvodny 110 kV a drobných objektů</t>
  </si>
  <si>
    <t>SO 250</t>
  </si>
  <si>
    <t>Demolice stávající provozní budovy, rozvodny 110 kV a drobných objektů</t>
  </si>
  <si>
    <t>Odpady</t>
  </si>
  <si>
    <t>171201212R</t>
  </si>
  <si>
    <t>Poplatek za uložení stavebního odpadu - zeminy a kameniva obsahující nebezpečné látky na skládce</t>
  </si>
  <si>
    <t>Poplatek za uložení stavebního odpadu na skládce (skládkovné) zeminy a kameniva obsahující nebepečné látky zatříděného do Katalogu odpadů pod kódem 170 503</t>
  </si>
  <si>
    <t>1. Ceny uvedené vsouboru cen lze po dohodě upravit podle místních podmínek.</t>
  </si>
  <si>
    <t>171201213R</t>
  </si>
  <si>
    <t>Poplatek za uložení stavebního odpadu - smýcené stromy a keře na skládce</t>
  </si>
  <si>
    <t>Poplatek za uložení stavebního odpadu na skládce (skládkovné) smýcené stromy a keře zatříděného do Katalogu odpadů pod kódem 200 201</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</si>
  <si>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</si>
  <si>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</si>
  <si>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</si>
  <si>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</si>
  <si>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997013802</t>
  </si>
  <si>
    <t>Poplatek za uložení na skládce (skládkovné) stavebního odpadu železobetonového kód odpadu 170 101</t>
  </si>
  <si>
    <t>Poplatek za uložení stavebního odpadu na skládce (skládkovné) z armovaného betonu zatříděného do Katalogu odpadů pod kódem 170 101</t>
  </si>
  <si>
    <t>997013803</t>
  </si>
  <si>
    <t>Poplatek za uložení na skládce (skládkovné) stavebního odpadu cihelného kód odpadu 170 102</t>
  </si>
  <si>
    <t>Poplatek za uložení stavebního odpadu na skládce (skládkovné) cihelného zatříděného do Katalogu odpadů pod kódem 170 102</t>
  </si>
  <si>
    <t>997013804</t>
  </si>
  <si>
    <t>Poplatek za uložení na skládce (skládkovné) stavebního odpadu ze skla kód odpadu 170 202</t>
  </si>
  <si>
    <t>Poplatek za uložení stavebního odpadu na skládce (skládkovné) ze skla zatříděného do Katalogu odpadů pod kódem 170 202</t>
  </si>
  <si>
    <t>997013805R</t>
  </si>
  <si>
    <t>Poplatek za uložení na skládce (skládkovné) stavebního odpadu kontaminovaná stavební suť a betony z demolic kód odpadu 170 106</t>
  </si>
  <si>
    <t>Poplatek za uložení stavebního odpadu na skládce (skládkovné) kontaminovaná stavební suť a betony z demolic zatříděného do Katalogu odpadů pod kódem 170 106</t>
  </si>
  <si>
    <t>997013811</t>
  </si>
  <si>
    <t>Poplatek za uložení na skládce (skládkovné) stavebního odpadu dřevěného kód odpadu 170 201</t>
  </si>
  <si>
    <t>Poplatek za uložení stavebního odpadu na skládce (skládkovné) dřevěného zatříděného do Katalogu odpadů pod kódem 170 201</t>
  </si>
  <si>
    <t>997013813</t>
  </si>
  <si>
    <t>Poplatek za uložení na skládce (skládkovné) stavebního odpadu z plastických hmot kód odpadu 170 203</t>
  </si>
  <si>
    <t>Poplatek za uložení stavebního odpadu na skládce (skládkovné) z plastických hmot zatříděného do Katalogu odpadů pod kódem 170 203</t>
  </si>
  <si>
    <t>997013814</t>
  </si>
  <si>
    <t>Poplatek za uložení na skládce (skládkovné) stavebního odpadu izolací kód odpadu 170 604</t>
  </si>
  <si>
    <t>Poplatek za uložení stavebního odpadu na skládce (skládkovné) z izolačních materiálů zatříděného do Katalogu odpadů pod kódem 170 604</t>
  </si>
  <si>
    <t>997013815R</t>
  </si>
  <si>
    <t>Poplatek za uložení na skládce (skládkovné) stavebního odpadu sklo, plasty a dřevo obsahující nebezpečné látky kód odpadu 170 204</t>
  </si>
  <si>
    <t>Poplatek za uložení stavebního odpadu na skládce (skládkovné) sklo, plasty a dřevo obsahující nebezpečné látky nebo nebezpečnými látkami znečištěné zatříděného do Katalogu odpadů pod kódem 170 204</t>
  </si>
  <si>
    <t>997013816R</t>
  </si>
  <si>
    <t>Poplatek za uložení na skládce (skládkovné) stavebního odpadu železný šrot kód odpadu 170 405</t>
  </si>
  <si>
    <t>CS ÚRS 2019 01</t>
  </si>
  <si>
    <t>Poplatek za uložení stavebního odpadu na skládce (skládkovné) železný šrot zatříděného do Katalogu odpadů pod kódem 170 405</t>
  </si>
  <si>
    <t>997013817R</t>
  </si>
  <si>
    <t>Poplatek za uložení na skládce (skládkovné) stavebního odpadu směsmé kovy kód odpadu 170 407</t>
  </si>
  <si>
    <t>Poplatek za uložení stavebního odpadu na skládce (skládkovné) směsné kovy zatříděného do Katalogu odpadů pod kódem 170 407</t>
  </si>
  <si>
    <t>997013818R</t>
  </si>
  <si>
    <t>Poplatek za uložení na skládce (skládkovné) stavebního odpadu zbytky kabelů a vodičů kód odpadu 170 411</t>
  </si>
  <si>
    <t>Poplatek za uložení stavebního odpadu na skládce (skládkovné) zbytky kabelů a vodičů zatříděného do Katalogu odpadů pod kódem 170 411</t>
  </si>
  <si>
    <t>997013819R</t>
  </si>
  <si>
    <t>Poplatek za uložení na skládce (skládkovné) stavebního odpadu izolací obsahující nebezpečné látky kód odpadu 170 603</t>
  </si>
  <si>
    <t>Poplatek za uložení stavebního odpadu na skládce (skládkovné) z izolačních materiálů obsahujících nebezpečné látky zatříděného do Katalogu odpadů pod kódem 170 603</t>
  </si>
  <si>
    <t>997013821</t>
  </si>
  <si>
    <t>Poplatek za uložení na skládce (skládkovné) stavebního odpadu s obsahem azbestu kód odpadu 170 605</t>
  </si>
  <si>
    <t>Poplatek za uložení stavebního odpadu na skládce (skládkovné) ze stavebních materiálů obsahujících azbest zatříděných do Katalogu odpadů pod kódem 170 605</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</si>
  <si>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</si>
  <si>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</si>
  <si>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</si>
  <si>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997223845</t>
  </si>
  <si>
    <t>Poplatek za uložení na skládce (skládkovné) odpadu asfaltového bez dehtu kód odpadu 170 302</t>
  </si>
  <si>
    <t>Poplatek za uložení stavebního odpadu na skládce (skládkovné) asfaltového bez obsahu dehtu zatříděného do Katalogu odpadů pod kódem 170 302</t>
  </si>
  <si>
    <t>997223854R</t>
  </si>
  <si>
    <t>Poplatek za uložení na skládce (skládkovné) zeminy a kameniva obsahující nebezpečné látky kód odpadu 170 507</t>
  </si>
  <si>
    <t>Poplatek za uložení stavebního odpadu na skládce (skládkovné) zeminy a kameniva obsahující nebezpečné látky zatříděného do Katalogu odpadů pod kódem 170 507</t>
  </si>
  <si>
    <t>997223865R</t>
  </si>
  <si>
    <t>Poplatek za uložení na skládce (skládkovné) odpad podobný komunálnímu odpau kód odpadu 200 399</t>
  </si>
  <si>
    <t>Poplatek za uložení stavebního odpadu na skládce (skládkovné) odpad podobný komunálnímu odpadu zatříděného do Katalogu odpadů pod kódem 200 399</t>
  </si>
  <si>
    <t>111201101</t>
  </si>
  <si>
    <t>Odstranění křovin a stromů průměru kmene do 100 mm i s kořeny z celkové plochy do 1000 m2</t>
  </si>
  <si>
    <t>Odstranění křovin a stromů s odstraněním kořenů  průměru kmene do 100 mm do sklonu terénu 1 : 5, při celkové ploše do 1 000 m2</t>
  </si>
  <si>
    <t>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</si>
  <si>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112101102</t>
  </si>
  <si>
    <t>Odstranění stromů listnatých průměru kmene do 500 mm</t>
  </si>
  <si>
    <t>Odstranění stromů s odřezáním kmene a s odvětvením listnatých, průměru kmene přes 300 do 500 mm</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</si>
  <si>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</si>
  <si>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112201102</t>
  </si>
  <si>
    <t>Odstranění pařezů D do 500 mm</t>
  </si>
  <si>
    <t>Odstranění pařezů  s jejich vykopáním, vytrháním nebo odstřelením, s přesekáním kořenů průměru přes 300 do 500 mm</t>
  </si>
  <si>
    <t>1. Ceny lze použít i pro odstranění pařezů ze sesuté zeminy, vývratů a polomů.   2. Vceně jsou započteny i náklady na případné nutné odklizení pařezů na hromady na vzdálenost do 50 m nebo naložení na dopravní prostředek.   3. Mají-li se odstraňovat pařezy z pokáceného souvislého lesního porostu, lze počet pařezů stanovit spřihlédnutím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t>
  </si>
  <si>
    <t>113152112</t>
  </si>
  <si>
    <t>Odstranění podkladů zpevněných ploch z kameniva drceného</t>
  </si>
  <si>
    <t>Odstranění podkladů zpevněných ploch  s přemístěním na skládku na vzdálenost do 20 m nebo s naložením na dopravní prostředek z kameniva drceného</t>
  </si>
  <si>
    <t>1. Množství měrných jednotek se určuje v m3 objemu podkladu každé vrstvy samostatně.</t>
  </si>
  <si>
    <t>122201402</t>
  </si>
  <si>
    <t>Vykopávky v zemníku na suchu v hornině tř. 3 objem do 1000 m3</t>
  </si>
  <si>
    <t>Vykopávky v zemnících na suchu  s přehozením výkopku na vzdálenost do 3 m nebo s naložením na dopravní prostředek v hornině tř. 3 přes 100 do 1 000 m3</t>
  </si>
  <si>
    <t>1. Ceny lze použít i pro těžbu haldoviny a pro skrývky svýjimkou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t>
  </si>
  <si>
    <t>132201102</t>
  </si>
  <si>
    <t>Hloubení rýh š do 600 mm v hornině tř. 3 objemu přes 100 m3</t>
  </si>
  <si>
    <t>Hloubení zapažených i nezapažených rýh šířky do 600 mm  s urovnáním dna do předepsaného profilu a spádu v hornině tř. 3 přes 100 m3</t>
  </si>
  <si>
    <t>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t>
  </si>
  <si>
    <t>132201201</t>
  </si>
  <si>
    <t>Hloubení rýh š do 2000 mm v hornině tř. 3 objemu do 100 m3</t>
  </si>
  <si>
    <t>Hloubení zapažených i nezapažených rýh šířky přes 600 do 2 000 mm  s urovnáním dna do předepsaného profilu a spádu v hornině tř. 3 do 100 m3</t>
  </si>
  <si>
    <t>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t>
  </si>
  <si>
    <t>162301101</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</si>
  <si>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</si>
  <si>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</si>
  <si>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</si>
  <si>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162301402</t>
  </si>
  <si>
    <t>Vodorovné přemístění větví stromů listnatých do 5 km D kmene do 500 mm</t>
  </si>
  <si>
    <t>Vodorovné přemístění větví, kmenů nebo pařezů  s naložením, složením a dopravou do 5000 m větví stromů listnatých, průměru kmene přes 300 do 500 mm</t>
  </si>
  <si>
    <t>1. Průměr kmene i pařezu se měří v místě řezu.   2. Měrná jednotka je 1 strom.</t>
  </si>
  <si>
    <t>162301412</t>
  </si>
  <si>
    <t>Vodorovné přemístění kmenů stromů listnatých do 5 km D kmene do 500 mm</t>
  </si>
  <si>
    <t>Vodorovné přemístění větví, kmenů nebo pařezů  s naložením, složením a dopravou do 5000 m kmenů stromů listnatých, průměru přes 300 do 500 mm</t>
  </si>
  <si>
    <t>162301422</t>
  </si>
  <si>
    <t>Vodorovné přemístění pařezů do 5 km D do 500 mm</t>
  </si>
  <si>
    <t>Vodorovné přemístění větví, kmenů nebo pařezů  s naložením, složením a dopravou do 5000 m pařezů kmenů, průměru přes 300 do 500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</si>
  <si>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</si>
  <si>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</si>
  <si>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</si>
  <si>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souboru cen 111 20-11 Odstranění křovin a stromů s odstraněním kořenů této části a 111 20-32 Odstranění křovin a stromů sponecháním kořenů části A 03 Zemní práce pro objekty oborů 831 až 833.   2. V cenách jsou započteny i náklady na složení křovin z dopravního prostředku do hromad na vykázaném místě.</t>
  </si>
  <si>
    <t>162301902</t>
  </si>
  <si>
    <t>Příplatek k vodorovnému přemístění větví stromů listnatých D kmene do 500 mm ZKD 5 km</t>
  </si>
  <si>
    <t>Vodorovné přemístění větví, kmenů nebo pařezů  s naložením, složením a dopravou Příplatek k cenám za každých dalších i započatých 5000 m přes 5000 m větví stromů listnatých, průměru kmene přes 300 do 500 mm</t>
  </si>
  <si>
    <t>162301912</t>
  </si>
  <si>
    <t>Příplatek k vodorovnému přemístění kmenů stromů listnatých D kmene do 500 mm ZKD 5 km</t>
  </si>
  <si>
    <t>Vodorovné přemístění větví, kmenů nebo pařezů  s naložením, složením a dopravou Příplatek k cenám za každých dalších i započatých 5000 m přes 5000 m kmenů stromů listnatých, o průměru přes 300 do 500 mm</t>
  </si>
  <si>
    <t>162301922</t>
  </si>
  <si>
    <t>Příplatek k vodorovnému přemístění pařezů D 500 mm ZKD 5 km</t>
  </si>
  <si>
    <t>Vodorovné přemístění větví, kmenů nebo pařezů  s naložením, složením a dopravou Příplatek k cenám za každých dalších i započatých 5000 m přes 5000 m pařezů kmenů, průměru přes 300 do 500 mm</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</si>
  <si>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</si>
  <si>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</si>
  <si>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</si>
  <si>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</si>
  <si>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</si>
  <si>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</si>
  <si>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</si>
  <si>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</si>
  <si>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Nakládání, skládání a překládání neulehlého výkopku nebo sypaniny  nakládání, množství přes 100 m3, z hornin tř. 1 až 4</t>
  </si>
  <si>
    <t>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t>
  </si>
  <si>
    <t>171201201</t>
  </si>
  <si>
    <t>Uložení sypaniny na skládky</t>
  </si>
  <si>
    <t>Uložení sypaniny  na skládky</t>
  </si>
  <si>
    <t>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t>
  </si>
  <si>
    <t>174101101</t>
  </si>
  <si>
    <t>Zásyp jam, šachet rýh nebo kolem objektů sypaninou se zhutněním</t>
  </si>
  <si>
    <t>Zásyp sypaninou z jakékoliv horniny  s uložením výkopku ve vrstvách se zhutněním jam, šachet, rýh nebo kolem objektů v těchto vykopávkách</t>
  </si>
  <si>
    <t>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</si>
  <si>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174201202</t>
  </si>
  <si>
    <t>Zásyp jam po pařezech D pařezů do 500 mm</t>
  </si>
  <si>
    <t>Zásyp jam po pařezech  výkopkem z horniny získané při dobývání pařezů s hrubým urovnáním povrchu zasypávky průměru pařezu přes 300 do 500 mm</t>
  </si>
  <si>
    <t>1. Zásyp jam po pařezech průměru přes 100 do 300 mm se neoceňuje v případě, že se současně provádí sejmutí ornice.   2. Nestačí-li pro zasypání jámy po pařezu výkopek získaný při dobývání pařezu a je-li projektem předepsáno, oceňuje se se doplnění jámy do úrovně okolního terénu cenou 174 10-1101 Zásyp sypaninou jam, šachet, rýh nebo kolem objektů.   3. Průměr pařezu se měří v místě řezu.</t>
  </si>
  <si>
    <t>181951101</t>
  </si>
  <si>
    <t>Úprava pláně v hornině tř. 1 až 4 bez zhutnění</t>
  </si>
  <si>
    <t>Úprava pláně vyrovnáním výškových rozdílů  v hornině tř. 1 až 4 bez zhutnění</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</si>
  <si>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</si>
  <si>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Ostatní konstrukce a práce, bourání</t>
  </si>
  <si>
    <t>952905122R</t>
  </si>
  <si>
    <t>Čerpání fekálií, vody, odpadu z konstrukcí pro jímání vody</t>
  </si>
  <si>
    <t>Čištění objektů konstrukcí pro jímání vody čerpání fekálií, vody, odpadu</t>
  </si>
  <si>
    <t>1. V ceně 952 90-5131 jsou započteny i náklady na naložení bahna na dopravní prostředek nebo složení na hromady.   2. Množství měrných jednotek se určuje:   a) u vyklizení bahna v m3 vyklizeného bahna,   b) u dokončujícího úklidu v m2 půdorysné plochy, na které se úklid provádí.   3. Odvoz odpadu se ocení položkami odvozu suti ceníku 801-3. Pokud není stanovena hmotnost odpadu, určí se individuálně.</t>
  </si>
  <si>
    <t>952905132R</t>
  </si>
  <si>
    <t>Vyklizení usazenina odpadu s vodorovným přemístěním do 10 m</t>
  </si>
  <si>
    <t>Čištění objektů konstrukcí pro jímání vody vyklizení usazenin a odpadu z objektů s vodorovným přemístěním do 10 m</t>
  </si>
  <si>
    <t>952905233R</t>
  </si>
  <si>
    <t>Dezinfekce podlah konstrukcí pro zadržení vody a nečistot</t>
  </si>
  <si>
    <t>Čištění objektů konstrukcí pro zadržení vody, nečistot dezinfekce podlah</t>
  </si>
  <si>
    <t>952905234R</t>
  </si>
  <si>
    <t>Dezinfekce stěn  konstrukcí pro zadržení vody a nečistot</t>
  </si>
  <si>
    <t>Čištění objektů  konstrukcí pro zadržení vody a nečistot dezinfekce stěn</t>
  </si>
  <si>
    <t>966071711</t>
  </si>
  <si>
    <t>Bourání sloupků a vzpěr plotových ocelových do 2,5 m zabetonovaných</t>
  </si>
  <si>
    <t>Bourání plotových sloupků a vzpěr ocelových trubkových nebo profilovaných výšky do 2,50 m zabetonovaných</t>
  </si>
  <si>
    <t>1. V cenách jsou započteny i náklady na odklizení materiálu na vzdálenost do 20 m nebo naložení na dopravní prostředek.</t>
  </si>
  <si>
    <t>966071822</t>
  </si>
  <si>
    <t>Rozebrání oplocení z drátěného pletiva se čtvercovými oky výšky do 2,0 m</t>
  </si>
  <si>
    <t>Rozebrání oplocení z pletiva  drátěného se čtvercovými oky, výšky přes 1,6 do 2,0 m</t>
  </si>
  <si>
    <t>1. V cenách jsou započteny i náklady na odklizení materiálu na vzdálenost do 20 m nebo naložení na dopravní prostředek.   2. V cenách nejsou započteny náklady na demontáž sloupků.</t>
  </si>
  <si>
    <t>966072811</t>
  </si>
  <si>
    <t>Rozebrání rámového oplocení na ocelové sloupky výšky do 2m</t>
  </si>
  <si>
    <t>Rozebrání oplocení z dílců  rámových na ocelové sloupky, výšky přes 1 do 2 m</t>
  </si>
  <si>
    <t>966073812</t>
  </si>
  <si>
    <t>Rozebrání vrat a vrátek k oplocení plochy do 10 m2</t>
  </si>
  <si>
    <t>Rozebrání vrat a vrátek k oplocení  plochy jednotlivě přes 6 do 10 m2</t>
  </si>
  <si>
    <t>969031101R</t>
  </si>
  <si>
    <t>Odpojení inženýrských sítí, zajištění přípojných míst proti opětovnému zapojení</t>
  </si>
  <si>
    <t>976071111</t>
  </si>
  <si>
    <t>Vybourání kovových madel a zábradlí</t>
  </si>
  <si>
    <t>Vybourání kovových madel, zábradlí, dvířek, zděří, kotevních želez  madel a zábradlí</t>
  </si>
  <si>
    <t>981011711</t>
  </si>
  <si>
    <t>Demolice budov ze železobetonu podíl konstrukcí do 10 % postupným rozebíráním</t>
  </si>
  <si>
    <t>Demolice budov  postupným rozebíráním z monolitického nebo montovaného železobetonu včetně výplňového zdiva, s podílem konstrukcí do 10 %</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</si>
  <si>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</si>
  <si>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981011713</t>
  </si>
  <si>
    <t>Demolice budov ze železobetonu podíl konstrukcí do 20 % postupným rozebíráním</t>
  </si>
  <si>
    <t>Demolice budov  postupným rozebíráním z monolitického nebo montovaného železobetonu včetně výplňového zdiva, s podílem konstrukcí přes 15 do 20 %</t>
  </si>
  <si>
    <t>981332111</t>
  </si>
  <si>
    <t>Demolice ocelových konstrukcí hal, technologických zařízení apod.</t>
  </si>
  <si>
    <t>Demolice ocelových konstrukcí hal, sil, technologických zařízení apod.  jakýmkoliv způsobem</t>
  </si>
  <si>
    <t>981511111</t>
  </si>
  <si>
    <t>Demolice konstrukcí objektů zděných na MVC postupným rozebíráním</t>
  </si>
  <si>
    <t>Demolice konstrukcí objektů  postupným rozebíráním zdiva na maltu vápennou nebo vápenocementovou z cihel, tvárnic, kamene, zdiva smíšeného nebo hrázděného</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</si>
  <si>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</si>
  <si>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</si>
  <si>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</si>
  <si>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Demolice konstrukcí objektů  těžkými mechanizačními prostředky konstrukcí ze železobetonu</t>
  </si>
  <si>
    <t>981513116</t>
  </si>
  <si>
    <t>Demolice konstrukcí objektů z betonu prostého těžkou mechanizací</t>
  </si>
  <si>
    <t>Demolice konstrukcí objektů  těžkými mechanizačními prostředky konstrukcí z betonu prostého</t>
  </si>
  <si>
    <t>997</t>
  </si>
  <si>
    <t>Přesun sutě</t>
  </si>
  <si>
    <t>997006512</t>
  </si>
  <si>
    <t>Vodorovné doprava suti s naložením a složením na skládku do 1 km</t>
  </si>
  <si>
    <t>Vodorovná doprava suti na skládku s naložením na dopravní prostředek a složením přes 100 m do 1 km</t>
  </si>
  <si>
    <t>1. Pro volbu ceny je rozhodující dopravní vzdálenost těžiště skládky a půdorysné plochy objektu.</t>
  </si>
  <si>
    <t>997006519</t>
  </si>
  <si>
    <t>Příplatek k vodorovnému přemístění suti na skládku ZKD 1 km přes 1 km</t>
  </si>
  <si>
    <t>Vodorovná doprava suti na skládku s naložením na dopravní prostředek a složením Příplatek k ceně za každý další i započatý 1 km</t>
  </si>
  <si>
    <t>997013003R</t>
  </si>
  <si>
    <t>Vyklizení komunálního odpadui z prostorů do 15 m2 s naložením z hl do 2 m</t>
  </si>
  <si>
    <t>Vyklizení komunálního odpadu na vzdálenost do 3 m od okraje vyklízeného prostoru nebo s naložením na dopravní prostředek z prostorů o půdorysné ploše do 15 m2 z výšky (hloubky) do 2 m</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</si>
  <si>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</si>
  <si>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997013111</t>
  </si>
  <si>
    <t>Vnitrostaveništní doprava suti a vybouraných hmot pro budovy v do 6 m s použitím mechanizace</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</si>
  <si>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</si>
  <si>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</si>
  <si>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</si>
  <si>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</si>
  <si>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 (celková průměrná vzdálenost 100m)</t>
  </si>
  <si>
    <t>997221612</t>
  </si>
  <si>
    <t>Nakládání vybouraných hmot na dopravní prostředky pro vodorovnou dopravu</t>
  </si>
  <si>
    <t>Nakládání na dopravní prostředky  pro vodorovnou dopravu vybouraných hmot</t>
  </si>
  <si>
    <t>1. Ceny lze použít i pro překládání při lomené dopravě.   2. Ceny nelze použít při dopravě po železnici, po vodě nebo neobvyklými dopravními prostředky.</t>
  </si>
  <si>
    <t>VRN9</t>
  </si>
  <si>
    <t>Ostatní náklady</t>
  </si>
  <si>
    <t>094103000</t>
  </si>
  <si>
    <t>Náklady na plánované vyklizení objektu</t>
  </si>
  <si>
    <t>E.3</t>
  </si>
  <si>
    <t>Trakční a energetická zařízení</t>
  </si>
  <si>
    <t xml:space="preserve">  SO 310</t>
  </si>
  <si>
    <t xml:space="preserve">  TNS Rostoklaty, připojení napájecího vedení</t>
  </si>
  <si>
    <t>SO 310</t>
  </si>
  <si>
    <t>TNS Rostoklaty, připojení napájecího vedení</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</si>
  <si>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</si>
  <si>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</si>
  <si>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</si>
  <si>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</si>
  <si>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</si>
  <si>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</si>
  <si>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</si>
  <si>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</si>
  <si>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</si>
  <si>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74A340</t>
  </si>
  <si>
    <t>KOTEVNÍ SLOUPEK PRO ZÁKLAD TV</t>
  </si>
  <si>
    <t>74A450</t>
  </si>
  <si>
    <t>ÚPRAVA KABELŮ U ZÁKLADU TV</t>
  </si>
  <si>
    <t>74AF11</t>
  </si>
  <si>
    <t>Tažné hnací vozidlo k pracovním soupravám (pro základy - montáž)</t>
  </si>
  <si>
    <t>74B - Stožáry TV</t>
  </si>
  <si>
    <t>74B603</t>
  </si>
  <si>
    <t>STOŽÁR TV OCELOVÝ PŘÍHRADOVÝ TYPU BP DÉLKY 11 M</t>
  </si>
  <si>
    <t>74BF11</t>
  </si>
  <si>
    <t>Tažné hnací vozidlo k pracovním soupravám (pro stožáry a brány - montáž)</t>
  </si>
  <si>
    <t>74C - Vodiče TV</t>
  </si>
  <si>
    <t>74C342</t>
  </si>
  <si>
    <t>KOTVENÍ PEVNÉHO BODU NA STOŽÁRU (VŠECH TYPŮ), 1 LANO</t>
  </si>
  <si>
    <t>74C594</t>
  </si>
  <si>
    <t>ZAKOTVENÍ STOŽÁRU 21-40 KN</t>
  </si>
  <si>
    <t>74C612</t>
  </si>
  <si>
    <t>PŘIPEVNĚNÍ OBOUSTRANNÉ LIŠTY PRO KOTVENÍ ZV, NV, OV</t>
  </si>
  <si>
    <t>74C632</t>
  </si>
  <si>
    <t>PŘIPEVNĚNÍ KONZOLY ZV, NV, OV PRO "V" ZÁVĚS NA STOŽÁR</t>
  </si>
  <si>
    <t>74C644</t>
  </si>
  <si>
    <t>V ZÁVĚS  3-4 LAN ZV, NV, OV</t>
  </si>
  <si>
    <t>74C671</t>
  </si>
  <si>
    <t>TAŽENÍ LANA PRO ZV, NV, OV - 120 MM2 CU</t>
  </si>
  <si>
    <t>74C711</t>
  </si>
  <si>
    <t>POHON ODPOJOVAČE MOTOROVÝ</t>
  </si>
  <si>
    <t>74C712</t>
  </si>
  <si>
    <t>POHON ODPOJOVAČE RUČNÍ</t>
  </si>
  <si>
    <t>74C713</t>
  </si>
  <si>
    <t>ODPOJOVAČ NEBO ODPÍNAČ NA STOŽÁRU TV</t>
  </si>
  <si>
    <t>74C722</t>
  </si>
  <si>
    <t>KOTVENÍ DVOU SVODŮ Z ODPOJOVAČE S PŘIPOJENÍM NA TV</t>
  </si>
  <si>
    <t>74C725</t>
  </si>
  <si>
    <t>SVOD Z TROJITÉHO NAPÁJECÍHO PŘEVĚSU NA TV LANY 120 CU</t>
  </si>
  <si>
    <t>74C728</t>
  </si>
  <si>
    <t>DVA SVODY Z TROJITÉHO NAPÁJECÍHO PŘEVĚSU NA TV LANY 120 CU</t>
  </si>
  <si>
    <t>74C741</t>
  </si>
  <si>
    <t>PŘIPEVNĚNÍ KOTEVNÍ LIŠTY NAPÁJECÍHO PŘEVĚSU S 1 TŘMENEM NA STOŽÁR TV</t>
  </si>
  <si>
    <t>74C742</t>
  </si>
  <si>
    <t>PŘIPEVNĚNÍ KOTEVNÍ LIŠTY NAPÁJECÍHO PŘEVĚSU SE 2-4 TŘMENY NA STOŽÁR TV</t>
  </si>
  <si>
    <t>74C745</t>
  </si>
  <si>
    <t>KOTVENÍ LANA NAPÁJECÍHO PŘEVĚSU - 120 MM2 CU  S IZOLACÍ</t>
  </si>
  <si>
    <t>74C764</t>
  </si>
  <si>
    <t>UKONČENÍ 4 NAPÁJECÍCH KABELŮ NA STOŽÁRU, VČETNĚ OMEZOVAČE PŘEPĚTÍ</t>
  </si>
  <si>
    <t>74C768</t>
  </si>
  <si>
    <t>PŘIPEVNĚNÍ 1-4 KABELŮ NA STOŽÁR BP</t>
  </si>
  <si>
    <t>74C771</t>
  </si>
  <si>
    <t>POJISTKOVÁ PATRONA</t>
  </si>
  <si>
    <t>74C775</t>
  </si>
  <si>
    <t>PŘIPEVNĚNÍ 4 KRYTŮ NA STOŽÁR BP</t>
  </si>
  <si>
    <t>74C791</t>
  </si>
  <si>
    <t>RUČNÍ TAŽENÍ LANA NAPÁJECÍCH PŘEVĚSŮ 70 MM2 BZ</t>
  </si>
  <si>
    <t>74C793</t>
  </si>
  <si>
    <t>RUČNÍ TAŽENÍ LANA NAPÁJECÍCH PŘEVĚSŮ 120 MM2 CU</t>
  </si>
  <si>
    <t>74C911</t>
  </si>
  <si>
    <t>BLESKOJISTKA RŮŽKOVÁ NA STOŽÁRU S PŘIPOJENÍM NA TV, OV, NV</t>
  </si>
  <si>
    <t>74C917</t>
  </si>
  <si>
    <t>PŘIPOJENÍ STOŽÁRU NEBO IZOLOVANÉHO SVODU NA ZEMNIČ VČETNĚ ZŘÍZENÍ UZEMNĚNÍ</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</si>
  <si>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</si>
  <si>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</si>
  <si>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</si>
  <si>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</si>
  <si>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</si>
  <si>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</si>
  <si>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</si>
  <si>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</si>
  <si>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</si>
  <si>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</si>
  <si>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</si>
  <si>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</si>
  <si>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</si>
  <si>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</si>
  <si>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</si>
  <si>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</si>
  <si>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74F2 - Nátěry TV</t>
  </si>
  <si>
    <t>74F232</t>
  </si>
  <si>
    <t>BEZPEČNOSTNÍ PRUH NA PODPĚŘE TV BÍLOČERVENÝ</t>
  </si>
  <si>
    <t>74F250</t>
  </si>
  <si>
    <t>REKONSTRUKCE NÁTĚRŮ STÁVAJÍCÍCH PODPĚR - ODREZIVĚNÍ A OČIŠTĚNÍ (DLE TKP)</t>
  </si>
  <si>
    <t>74F3 - Revize, zkoušky a měření TV</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</si>
  <si>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</si>
  <si>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</si>
  <si>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</si>
  <si>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</si>
  <si>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</si>
  <si>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</si>
  <si>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</si>
  <si>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</si>
  <si>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</si>
  <si>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</si>
  <si>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74F331</t>
  </si>
  <si>
    <t>TECHNICKÁ POMOC PŘI VÝSTAVBĚ TV</t>
  </si>
  <si>
    <t>74F332</t>
  </si>
  <si>
    <t>VÝKON ORGANIZAČNÍCH JEDNOTEK SPRÁVCE</t>
  </si>
  <si>
    <t>74F4 - Demontáže TV</t>
  </si>
  <si>
    <t>74F411</t>
  </si>
  <si>
    <t>DEMONTÁŽ BETONOVÝCH ZÁKLADŮ TV</t>
  </si>
  <si>
    <t>74F423</t>
  </si>
  <si>
    <t>DEMONTÁŽ OCELOVÝCH STOŽÁRŮ PŘÍHRADOVÝCH</t>
  </si>
  <si>
    <t>74F426</t>
  </si>
  <si>
    <t>DEMONTÁŽ MONTÁŽNÍ LÁVKY PRO ODPOJOVAČ</t>
  </si>
  <si>
    <t>74F437</t>
  </si>
  <si>
    <t>DEMONTÁŽ KONZOL ZV NEBO OV VČETNĚ ZÁVĚSŮ</t>
  </si>
  <si>
    <t>74F445</t>
  </si>
  <si>
    <t>DEMONTÁŽ KOTVENÍ ZV, OV, NV VČETNĚ PŘIPEVŇOVACÍCH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</si>
  <si>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</si>
  <si>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</si>
  <si>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</si>
  <si>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</si>
  <si>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</si>
  <si>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</si>
  <si>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</si>
  <si>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</si>
  <si>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74F463</t>
  </si>
  <si>
    <t>DEMONTÁŽ NÁVĚSTÍ PRO ELEKTRICKÝ PROVOZ</t>
  </si>
  <si>
    <t>74F469</t>
  </si>
  <si>
    <t>DEMONTÁŽ LAN ZV, NV, OV STOČENÍM NA BUBEN</t>
  </si>
  <si>
    <t>74F491</t>
  </si>
  <si>
    <t>74EF11</t>
  </si>
  <si>
    <t>HNACÍ KOLEJOVÁ VOZIDLA DEMONTÁŽNÍCH SOUPRAV PRO PRÁCE NA TV</t>
  </si>
  <si>
    <t>Ostatní (zemní práce a silnoproudé rozvody)</t>
  </si>
  <si>
    <t>27231</t>
  </si>
  <si>
    <t>ZÁKLADY Z PROSTÉHO BETONU</t>
  </si>
  <si>
    <t>702333</t>
  </si>
  <si>
    <t>ZAKRYTÍ KABELŮ PLASTOVOU DESKOU/PÁSEM ŠÍŘKY PŘES 40 CM</t>
  </si>
  <si>
    <t>702710</t>
  </si>
  <si>
    <t>ODDĚLENÍ KABELŮ VE VÝKOPU CIHLOU</t>
  </si>
  <si>
    <t>742431</t>
  </si>
  <si>
    <t>VEDENÍ DRÁŽNÍ IZOLOVANÉ VN, KONCOVKA VNITŘNÍ</t>
  </si>
  <si>
    <t>742432</t>
  </si>
  <si>
    <t>VEDENÍ DRÁŽNÍ IZOLOVANÉ VN, KONCOVKA VENKOVNÍ</t>
  </si>
  <si>
    <t>742563</t>
  </si>
  <si>
    <t>KABEL VN - JEDNOŽÍLOVÝ, 10-CXEKVC(V)E(Y) OD 185 DO 300 MM2</t>
  </si>
  <si>
    <t>701AAER</t>
  </si>
  <si>
    <t>Vytyčení trasy kabelového vedení v zastavěném prostoru</t>
  </si>
  <si>
    <t xml:space="preserve">  SO 311</t>
  </si>
  <si>
    <t xml:space="preserve">  TNS Rostoklaty, připojení zpětného vedení</t>
  </si>
  <si>
    <t>SO 311</t>
  </si>
  <si>
    <t>TNS Rostoklaty, připojení zpětného vedení</t>
  </si>
  <si>
    <t>74C782</t>
  </si>
  <si>
    <t>PŘIPOJENÍ ZPĚTNÉHO VEDENÍ NA KOLEJNICOVÝ STYKOVÝ TRANSFORMÁTOR BEZ UKONČENÍ LAN</t>
  </si>
  <si>
    <t>74C784</t>
  </si>
  <si>
    <t>PŘIPOJENÍ KABELŮ A LAN VE SKŘÍNI ZPĚTNÉHO VEDENÍ 6-10 PRAPORCŮ VČETNĚ SKŘÍNĚ A PODSTAVCE</t>
  </si>
  <si>
    <t>74C785</t>
  </si>
  <si>
    <t>PŘIPOJENÍ KABELŮ A LAN VE SKŘÍNI ZPĚTNÉHO VEDENÍ 12-16 PRAPORCŮ VČETNĚ SKŘÍNĚ A PODSTAVCE</t>
  </si>
  <si>
    <t>74F462</t>
  </si>
  <si>
    <t>DEMONTÁŽ SKŘÍNÍ ZPĚTNÝCH KABELŮ</t>
  </si>
  <si>
    <t>13373</t>
  </si>
  <si>
    <t>HLOUBENÍ ŠACHET ZAPAŽ I NEPAŽ TŘ. I</t>
  </si>
  <si>
    <t>702313</t>
  </si>
  <si>
    <t>ZAKRYTÍ KABELŮ VÝSTRAŽNOU FÓLIÍ ŠÍŘKY PŘES 40 CM</t>
  </si>
  <si>
    <t>742524</t>
  </si>
  <si>
    <t>KABEL VN - JEDNOŽÍLOVÝ, 3,6-AYKCY PŘES 300 MM2</t>
  </si>
  <si>
    <t>742542</t>
  </si>
  <si>
    <t>KABEL VN - JEDNOŽÍLOVÝ, 6-CHBU OD 95 DO 150 MM2</t>
  </si>
  <si>
    <t>742C12</t>
  </si>
  <si>
    <t>KABELOVÁ KONCOVKA VN VENKOVNÍ JEDNOŽÍLOVÁ PRO KABELY DO 6 KV OD 95 DO 150 MM2</t>
  </si>
  <si>
    <t xml:space="preserve">  SO 320</t>
  </si>
  <si>
    <t xml:space="preserve">  Rozvodna 110 kV včetně stanovišť transformátorů a domek ochran</t>
  </si>
  <si>
    <t>SO 320</t>
  </si>
  <si>
    <t>Rozvodna 110 kV včetně stanovišť transformátorů a domek ochran</t>
  </si>
  <si>
    <t>171201211</t>
  </si>
  <si>
    <t>Poplatek za uložení stavebního odpadu - zeminy a kameniva na skládce</t>
  </si>
  <si>
    <t>Poplatek za uložení stavebního odpadu na skládce (skládkovné) zeminy a kameniva zatříděného do Katalogu odpadů pod kódem 170 504</t>
  </si>
  <si>
    <t>115101201</t>
  </si>
  <si>
    <t>Čerpání vody na dopravní výšku do 10 m průměrný přítok do 500 l/min</t>
  </si>
  <si>
    <t>Čerpání vody na dopravní výšku do 10 m s uvažovaným průměrným přítokem do 500 l/min</t>
  </si>
  <si>
    <t>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t>
  </si>
  <si>
    <t>115101301</t>
  </si>
  <si>
    <t>Pohotovost čerpací soupravy pro dopravní výšku do 10 m přítok do 500 l/min</t>
  </si>
  <si>
    <t>DEN</t>
  </si>
  <si>
    <t>Pohotovost záložní čerpací soupravy pro dopravní výšku do 10 m s uvažovaným průměrným přítokem do 500 l/min</t>
  </si>
  <si>
    <t>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t>
  </si>
  <si>
    <t>121101103</t>
  </si>
  <si>
    <t>Sejmutí ornice s přemístěním na vzdálenost do 250 m</t>
  </si>
  <si>
    <t>Sejmutí ornice nebo lesní půdy  s vodorovným přemístěním na hromady v místě upotřebení nebo na dočasné či trvalé skládky se složením, na vzdálenost přes 100 do 250 m</t>
  </si>
  <si>
    <t>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spřihlédnutím k ustanovení čl. 3112 Všeobecných podmínek tohoto katalogu.</t>
  </si>
  <si>
    <t>131201102</t>
  </si>
  <si>
    <t>Hloubení jam nezapažených v hornině tř. 3 objemu do 1000 m3</t>
  </si>
  <si>
    <t>Hloubení nezapažených jam a zářezů s urovnáním dna do předepsaného profilu a spádu v hornině tř. 3 přes 100 do 1 000 m3</t>
  </si>
  <si>
    <t>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t>
  </si>
  <si>
    <t>131201109</t>
  </si>
  <si>
    <t>Příplatek za lepivost u hloubení jam nezapažených v hornině tř. 3</t>
  </si>
  <si>
    <t>Hloubení nezapažených jam a zářezů s urovnáním dna do předepsaného profilu a spádu Příplatek k cenám za lepivost horniny tř. 3</t>
  </si>
  <si>
    <t>131203102</t>
  </si>
  <si>
    <t>Hloubení jam ručním nebo pneum nářadím v nesoudržných horninách tř. 3</t>
  </si>
  <si>
    <t>Hloubení zapažených i nezapažených jam ručním nebo pneumatickým nářadím  s urovnáním dna do předepsaného profilu a spádu v horninách tř. 3 nesoudržných</t>
  </si>
  <si>
    <t>1. V cenách jsou započteny i náklady na přehození výkopku na přilehlém terénu na vzdálenost do 3 m od okraje jámy nebo naložení na dopravní prostředek.   2. V cenách 10-3101 až 40-3102 jsou započteny i náklady na svislý přesun horniny po házečkách do 2 metrů.</t>
  </si>
  <si>
    <t>131203109</t>
  </si>
  <si>
    <t>Příplatek za lepivost u hloubení jam ručním nebo pneum nářadím v hornině tř. 3</t>
  </si>
  <si>
    <t>Hloubení zapažených i nezapažených jam ručním nebo pneumatickým nářadím  s urovnáním dna do předepsaného profilu a spádu v horninách tř. 3 Příplatek k cenám za lepivost horniny tř. 3</t>
  </si>
  <si>
    <t>161101101</t>
  </si>
  <si>
    <t>Svislé přemístění výkopku z horniny tř. 1 až 4 hl výkopu do 2,5 m</t>
  </si>
  <si>
    <t>Svislé přemístění výkopku  bez naložení do dopravní nádoby avšak s vyprázdněním dopravní nádoby na hromadu nebo do dopravního prostředku z horniny tř. 1 až 4, při hloubce výkopu přes 1 do 2,5 m</t>
  </si>
  <si>
    <t>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t>
  </si>
  <si>
    <t>167101101</t>
  </si>
  <si>
    <t>Nakládání výkopku z hornin tř. 1 až 4 do 100 m3</t>
  </si>
  <si>
    <t>Nakládání, skládání a překládání neulehlého výkopku nebo sypaniny  nakládání, množství do 100 m3, z hornin tř. 1 až 4</t>
  </si>
  <si>
    <t>Zakládání</t>
  </si>
  <si>
    <t>213311141</t>
  </si>
  <si>
    <t>Polštáře zhutněné pod základy ze štěrkopísku tříděného</t>
  </si>
  <si>
    <t>Polštáře zhutněné pod základy  ze štěrkopísku tříděného</t>
  </si>
  <si>
    <t>1. Ceny jsou určeny pro jakoukoliv míru zhutnění.   2. V cenách jsou započteny i náklady na urovnání povrchu polštáře.</t>
  </si>
  <si>
    <t>215901101</t>
  </si>
  <si>
    <t>Zhutnění podloží z hornin soudržných do 92% PS nebo nesoudržných sypkých I(d) do 0,8</t>
  </si>
  <si>
    <t>Zhutnění podloží pod násypy z rostlé horniny tř. 1 až 4  z hornin soudružných do 92 % PS a nesoudržných sypkých relativní ulehlosti I(d) do 0,8</t>
  </si>
  <si>
    <t>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t>
  </si>
  <si>
    <t>271532213</t>
  </si>
  <si>
    <t>Podsyp pod základové konstrukce se zhutněním z hrubého kameniva frakce 8 až 16 mm</t>
  </si>
  <si>
    <t>Podsyp pod základové konstrukce se zhutněním a urovnáním povrchu z kameniva hrubého, frakce 8 - 16 mm</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</si>
  <si>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</si>
  <si>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271562212R</t>
  </si>
  <si>
    <t>Podsyp pod základové konstrukce se zhutněním z drobného kameniva frakce 0 až 2 mm</t>
  </si>
  <si>
    <t>Podsyp pod základové konstrukce se zhutněním a urovnáním povrchu z kameniva drobného, frakce 0 - 2 mm</t>
  </si>
  <si>
    <t>273313611</t>
  </si>
  <si>
    <t>Základové desky z betonu tř. C 16/20</t>
  </si>
  <si>
    <t>Základy z betonu prostého desky z betonu kamenem neprokládaného tř. C 16/20</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</si>
  <si>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</si>
  <si>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273321511</t>
  </si>
  <si>
    <t>Základové desky ze ŽB bez zvýšených nároků na prostředí tř. C 25/30</t>
  </si>
  <si>
    <t>Základy z betonu železového (bez výztuže) desky z betonu bez zvláštních nároků na prostředí tř. C 25/30</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</si>
  <si>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</si>
  <si>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</si>
  <si>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Zřízení bednění základových desek</t>
  </si>
  <si>
    <t>Bednění základů desek zřízení</t>
  </si>
  <si>
    <t>1. Ceny jsou určeny pro bednění ve volném prostranství, ve volných nebo zapažených jamách, rýhách a šachtách.   2. Kruhové nebo obloukové bednění poloměru do 1 m se oceňuje individuálně.</t>
  </si>
  <si>
    <t>273351122</t>
  </si>
  <si>
    <t>Odstranění bednění základových desek</t>
  </si>
  <si>
    <t>Bednění základů desek odstranění</t>
  </si>
  <si>
    <t>273361821</t>
  </si>
  <si>
    <t>Výztuž základových desek betonářskou ocelí 10 505 (R)</t>
  </si>
  <si>
    <t>Výztuž základů desek z betonářské oceli 10 505 (R) nebo BSt 500</t>
  </si>
  <si>
    <t>1. Ceny platí pro desky rovné, snáběhy, hřibové nebo upnuté do žeber včetně výztuže těchto žeber.</t>
  </si>
  <si>
    <t>275313811</t>
  </si>
  <si>
    <t>Základové patky z betonu tř. C 25/30</t>
  </si>
  <si>
    <t>Základy z betonu prostého patky a bloky z betonu kamenem neprokládaného tř. C 25/30</t>
  </si>
  <si>
    <t>275321511</t>
  </si>
  <si>
    <t>Základové patky ze ŽB bez zvýšených nároků na prostředí tř. C 25/30</t>
  </si>
  <si>
    <t>Základy z betonu železového (bez výztuže) patky z betonu bez zvláštních nároků na prostředí tř. C 25/30</t>
  </si>
  <si>
    <t>275351121</t>
  </si>
  <si>
    <t>Zřízení bednění základových patek</t>
  </si>
  <si>
    <t>Bednění základů patek zřízení</t>
  </si>
  <si>
    <t>275351122</t>
  </si>
  <si>
    <t>Odstranění bednění základových patek</t>
  </si>
  <si>
    <t>Bednění základů patek odstranění</t>
  </si>
  <si>
    <t>275361821</t>
  </si>
  <si>
    <t>Výztuž základových patek betonářskou ocelí 10 505 (R)</t>
  </si>
  <si>
    <t>Výztuž základů patek z betonářské oceli 10 505 (R)</t>
  </si>
  <si>
    <t>Svislé a kompletní konstrukce</t>
  </si>
  <si>
    <t>R381320-01</t>
  </si>
  <si>
    <t>Betonová vana pro 2 stání -  železobetonová montovaná konstrukce stanoviště transformátorů včetně prostupů, doplňkových konstrukcí, provedení dle PD</t>
  </si>
  <si>
    <t>SOUB</t>
  </si>
  <si>
    <t>R381320-021</t>
  </si>
  <si>
    <t>Schodiště, podesta - 39/Z</t>
  </si>
  <si>
    <t>R381320-031</t>
  </si>
  <si>
    <t>Prahy</t>
  </si>
  <si>
    <t>R381320-041</t>
  </si>
  <si>
    <t>Stěny vč. tmelení - vč. chrániček, prostupů, kotevních prvků, vyrovnávacích stěrek, penetračních a olejivzdorných stěrek a nátěrů</t>
  </si>
  <si>
    <t>R381320-051</t>
  </si>
  <si>
    <t>Konstrukce střechy - vč. chrániček, prostupů, kotevních prvků, vyrovnávacích stěrek, penetračních a olejivzdorných stěrek a nátěrů</t>
  </si>
  <si>
    <t>R381320-061</t>
  </si>
  <si>
    <t>Rošty - 31/Z, 32/Z, 33/Z</t>
  </si>
  <si>
    <t>R381320-071</t>
  </si>
  <si>
    <t>Kladka, kolej - 30/Z, 35/Z</t>
  </si>
  <si>
    <t>R381320-081</t>
  </si>
  <si>
    <t>Záchytný systém - 38/Z</t>
  </si>
  <si>
    <t>R381320-09</t>
  </si>
  <si>
    <t>Poklop ocelový z žebrovaného plechu 600x600x5mm olejotěsný, s rámem, vč.povrchové úpravy - 34/Z</t>
  </si>
  <si>
    <t>R381320-091</t>
  </si>
  <si>
    <t>Nosná ocelová konstrukce pro podpěrné izolátory mezi sloupy, v.povrchové úpravy - 36/Z</t>
  </si>
  <si>
    <t>R381320-10</t>
  </si>
  <si>
    <t>Doprava na místo stavby</t>
  </si>
  <si>
    <t>R381320-11</t>
  </si>
  <si>
    <t>Těžká mechanizace</t>
  </si>
  <si>
    <t>R381320-12</t>
  </si>
  <si>
    <t>R381320-20</t>
  </si>
  <si>
    <t>Prefabrikované železobetonová montovaná konstrukce domku ochran vč. chrániček, prostupů, kotevních prvků, provedení dle PD</t>
  </si>
  <si>
    <t>R381320-21</t>
  </si>
  <si>
    <t>R381320-22</t>
  </si>
  <si>
    <t>R381320-23</t>
  </si>
  <si>
    <t>Vodorovné konstrukce</t>
  </si>
  <si>
    <t>451577877</t>
  </si>
  <si>
    <t>Podklad nebo lože pod dlažbu vodorovný nebo do sklonu 1:5 ze štěrkopísku tl do 100 mm</t>
  </si>
  <si>
    <t>Podklad nebo lože pod dlažbu (přídlažbu)  v ploše vodorovné nebo ve sklonu do 1:5, tloušťky od 30 do 100 mm ze štěrkopísku</t>
  </si>
  <si>
    <t>1. Ceny lze použít i pro podklad nebo lože pod dlažby silničních příkopů a kuželů.   2. Ceny nelze použít pro:   a) lože rigolů dlážděných, které je započteno vcenách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t>
  </si>
  <si>
    <t>Úpravy povrchů, podlahy a osazování výplní</t>
  </si>
  <si>
    <t>28376034</t>
  </si>
  <si>
    <t>deska EPS grafitová fasadní  ?=0,032  tl 60mm</t>
  </si>
  <si>
    <t>28376037</t>
  </si>
  <si>
    <t>deska EPS grafitová fasadní  ?=0,032  tl 100mm</t>
  </si>
  <si>
    <t>28376371</t>
  </si>
  <si>
    <t>deska z polystyrénu XPS, hrana rovná, polo či pero drážka a hladký povrch tl 80mm</t>
  </si>
  <si>
    <t>59051470</t>
  </si>
  <si>
    <t>lišta rohová Al 22/22 mm perforovaná</t>
  </si>
  <si>
    <t>59051476</t>
  </si>
  <si>
    <t>profil okenní začišťovací se sklovláknitou armovací tkaninou 9 mm/2,4 m</t>
  </si>
  <si>
    <t>59051480</t>
  </si>
  <si>
    <t>profil rohový Al s tkaninou kontaktního zateplení</t>
  </si>
  <si>
    <t>59051647</t>
  </si>
  <si>
    <t>lišta soklová Al s okapničkou zakládací U 10cm 0,95/200cm</t>
  </si>
  <si>
    <t>611111212</t>
  </si>
  <si>
    <t>Vyspravení povrchu stropů z prefabrikovaných dílců š do 1800 mm maltou cementovou se zahlazením</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</si>
  <si>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stropních a schodišťových konstrukcí šířky jednotlivých dílců přes 600 do 1800 mm</t>
  </si>
  <si>
    <t>1. Ceny -1121 jsou určeny pro lokální vyspravení povrchu do 30% z celkové plochy povrchu (např. zahlazení spár po odbednění), plocha větší než 30% se oceňuje cenami pro celoplošné vyspravení povrchu -1111.   2. Pro ocenění betonových konstrukcí zprefabrikovaných dílců je rozhodující:   a) u stropních a schodišťových konstrukcí šířka dílců; jsou-li na strop kladeny dílce různé šířky, určuje se pro všechny dílce jediná cena podle množství m2 převládajícího výskytu dílců téže šířky,   b) u stěnových konstrukcí délka dílců; jsou-li dílce různé délky, určuje se pro všechny dílce v podlaží jediná cena podle množství m2 převládajícího výskytu dílců téže délky.   3. Ceny jsou určeny pod úpravu povrchu vyžadující rovinný podklad, jako konečná zednická úprava (např. pod tapetování, malbu či nátěr).   4. Ceny nelze použít, je-li předepsána omítka.   5. Měrná jednotka se určuje vm2 celkové plochy betonového povrchu vnitřních ploch.</t>
  </si>
  <si>
    <t>612111211</t>
  </si>
  <si>
    <t>Vyspravení povrchu stěn z prefabrikovaných dílců dl do 1200 mm maltou cementovou se zahlazením</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</si>
  <si>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stěn půdorysné délky jednotlivých dílců do 1200 mm</t>
  </si>
  <si>
    <t>614631211R</t>
  </si>
  <si>
    <t>Tmelení akrylátovým tmelem spár prefabrikovaných dílců š do 15 mm včetně penetrace</t>
  </si>
  <si>
    <t>Úprava vnitřních spár stěn, stropů z prefabrikovaných dílců tmelení spáry včetně penetračního nátěru tmelem akrylátovým, šířky spáry do 15 mm</t>
  </si>
  <si>
    <t>1. Vcenách tmelení spáry jsou započteny i náklady na očištění podkladu, ochranu okolí hrany spáry papírovou páskou a na penetrační nátěr.   2. Vcenách těsnění spáry jsou započteny i náklady na vyplnění spáry PUR pěnou a vložení pásky do silikonového tmelu.</t>
  </si>
  <si>
    <t>619991001</t>
  </si>
  <si>
    <t>Zakrytí podlah fólií přilepenou lepící páskou</t>
  </si>
  <si>
    <t>Zakrytí vnitřních ploch před znečištěním  včetně pozdějšího odkrytí podlah fólií přilepenou lepící páskou</t>
  </si>
  <si>
    <t>1. U ceny -1011 se množství měrných jednotek určuje v m2 rozvinuté plochy jednotlivých konstrukcí a prvků.   2. Zakrytí výplní otvorů se oceňuje příslušnými cenami souboru cen 629 99-10.. Zakrytí vnějších ploch před znečištěním.</t>
  </si>
  <si>
    <t>622211011</t>
  </si>
  <si>
    <t>Montáž kontaktního zateplení vnějších stěn z polystyrénových desek tl do 80 mm</t>
  </si>
  <si>
    <t>Montáž kontaktního zateplení  z polystyrenových desek nebo z kombinovaných desek na vnější stěny,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</si>
  <si>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t>
  </si>
  <si>
    <t>622211021</t>
  </si>
  <si>
    <t>Montáž kontaktního zateplení vnějších stěn z polystyrénových desek tl do 120 mm</t>
  </si>
  <si>
    <t>Montáž kontaktního zateplení  z polystyrenových desek nebo z kombinovaných desek na vnější stěny, tloušťky desek přes 80 do 120 mm</t>
  </si>
  <si>
    <t>622212011</t>
  </si>
  <si>
    <t>Montáž kontaktního zateplení vnějšího ostění hl. špalety do 200 mm z polystyrenu tl do 80 mm</t>
  </si>
  <si>
    <t>Montáž kontaktního zateplení vnějšího ostění, nadpraží nebo parapetu z polystyrenových desek hloubky špalet do 200 mm, tloušťky desek přes 40 do 80 mm</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</si>
  <si>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t>
  </si>
  <si>
    <t>622221021</t>
  </si>
  <si>
    <t>Montáž kontaktního zateplení vnějších stěn z minerální vlny s podélnou orientací vláken tl do 120 mm</t>
  </si>
  <si>
    <t>Montáž kontaktního zateplení  z desek z minerální vlny s podélnou orientací vláken na vnější stěny, tloušťky desek přes 80 do 120 mm</t>
  </si>
  <si>
    <t>622251101</t>
  </si>
  <si>
    <t>Příplatek k cenám kontaktního zateplení stěn za použití tepelněizolačních zátek z polystyrenu</t>
  </si>
  <si>
    <t>Montáž kontaktního zateplení  Příplatek k cenám za zápustnou montáž kotev s použitím tepelněizolačních zátek na vnější stěny z polystyrenu</t>
  </si>
  <si>
    <t>622252001</t>
  </si>
  <si>
    <t>Montáž zakládacích soklových lišt kontaktního zateplení</t>
  </si>
  <si>
    <t>Montáž lišt kontaktního zateplení  zakládacích soklových připevněných hmoždinkami</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</si>
  <si>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</si>
  <si>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622252002</t>
  </si>
  <si>
    <t>Montáž ostatních lišt kontaktního zateplení</t>
  </si>
  <si>
    <t>Montáž lišt kontaktního zateplení  ostatních stěnových, dilatačních apod. lepených do tmelu</t>
  </si>
  <si>
    <t>622511111</t>
  </si>
  <si>
    <t>Tenkovrstvá akrylátová mozaiková střednězrnná omítka včetně penetrace vnějších stěn</t>
  </si>
  <si>
    <t>Omítka tenkovrstvá akrylátová vnějších ploch  probarvená, včetně penetrace podkladu mozaiková střednězrnná stěn</t>
  </si>
  <si>
    <t>622531051</t>
  </si>
  <si>
    <t>Tenkovrstvá silikonová rýhovaná omítka tl. 2,0 mm včetně penetrace vnějších stěn</t>
  </si>
  <si>
    <t>Omítka tenkovrstvá silikonová vnějších ploch  probarvená, včetně penetrace podkladu rýhovaná, tloušťky 2,0 mm stěn</t>
  </si>
  <si>
    <t>63151527</t>
  </si>
  <si>
    <t>deska tepelně izolační minerální kontaktních fasád podélné vlákno ?=0,036-0,037 tl 100mm</t>
  </si>
  <si>
    <t>632441114</t>
  </si>
  <si>
    <t>Potěr anhydritový samonivelační tl do 50 mm ze suchých směsí</t>
  </si>
  <si>
    <t>Potěr anhydritový samonivelační ze suchých směsí  tlouštky přes 40 do 50 mm</t>
  </si>
  <si>
    <t>1. Ceny jsou určeny pro samonivelační anhydritový potěr na stropech jako podklad pod izolaci, pod podlahové konstrukce apod., na mazaninách jen jako podklad pod izolaci proti vodě.</t>
  </si>
  <si>
    <t>632441119</t>
  </si>
  <si>
    <t>Příplatek k anhydritovému samonivelačnímu potěru ze suchých směsí ZKD 10 mm tloušťky přes 50 mm</t>
  </si>
  <si>
    <t>Potěr anhydritový samonivelační ze suchých směsí  Příplatek k ceně -1114 za každých dalších i započatých 10 mm tloušťky přes 50 mm</t>
  </si>
  <si>
    <t>632481213</t>
  </si>
  <si>
    <t>Separační vrstva z PE fólie</t>
  </si>
  <si>
    <t>Separační vrstva k oddělení podlahových vrstev  z polyetylénové fólie</t>
  </si>
  <si>
    <t>637211122</t>
  </si>
  <si>
    <t>Okapový chodník z betonových dlaždic do tl 60 mm kladených do písku se zalitím spár MC</t>
  </si>
  <si>
    <t>Okapový chodník z dlaždic  betonových se zalitím spár cementovou maltou do písku, tl. dlaždic do 60 mm</t>
  </si>
  <si>
    <t>711</t>
  </si>
  <si>
    <t>Izolace proti vodě, vlhkosti a plynům</t>
  </si>
  <si>
    <t>11163153</t>
  </si>
  <si>
    <t>emulze asfaltová penetrační</t>
  </si>
  <si>
    <t>litr</t>
  </si>
  <si>
    <t>11163346</t>
  </si>
  <si>
    <t>suspenze hydroizolační asfaltová pro opravu střech</t>
  </si>
  <si>
    <t>62853004</t>
  </si>
  <si>
    <t>pás asfaltový natavitelný modifikovaný SBS tl 4,0mm s vložkou ze skleněné tkaniny a spalitelnou PE fólií nebo jemnozrnný minerálním posypem na horním povrchu</t>
  </si>
  <si>
    <t>62855002</t>
  </si>
  <si>
    <t>pás asfaltový natavitelný modifikovaný SBS tl 5mm s vložkou z polyesterové rohože a spalitelnou PE fólií nebo jemnozrnný minerálním posypem na horním povrchu</t>
  </si>
  <si>
    <t>69311068</t>
  </si>
  <si>
    <t>geotextilie netkaná separační, ochranná, filtrační, drenážní PP 300g/m2</t>
  </si>
  <si>
    <t>69311082</t>
  </si>
  <si>
    <t>geotextilie netkaná separační, ochranná, filtrační, drenážní PP 500g/m2</t>
  </si>
  <si>
    <t>711111001</t>
  </si>
  <si>
    <t>Provedení izolace proti zemní vlhkosti vodorovné za studena nátěrem penetračním</t>
  </si>
  <si>
    <t>Provedení izolace proti zemní vlhkosti natěradly a tmely za studena  na ploše vodorovné V nátěrem penetračním</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</si>
  <si>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</si>
  <si>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</si>
  <si>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</si>
  <si>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</si>
  <si>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711141559</t>
  </si>
  <si>
    <t>Provedení izolace proti zemní vlhkosti pásy přitavením vodorovné NAIP</t>
  </si>
  <si>
    <t>Provedení izolace proti zemní vlhkosti pásy přitavením  NAIP na ploše vodorovné V</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</si>
  <si>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</si>
  <si>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</si>
  <si>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</si>
  <si>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</si>
  <si>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711411011</t>
  </si>
  <si>
    <t>Provedení izolace proti tlakové vodě vodorovné za studena suspenzí asfaltovou</t>
  </si>
  <si>
    <t>Provedení izolace proti povrchové a podpovrchové tlakové vodě natěradly a tmely za studena  na ploše vodorovné V nátěrem suspensí asfaltovou</t>
  </si>
  <si>
    <t>1. Izolace plochy jednotlivě do 10 m2 se oceňují skladebně cenami příslušných izolací a cenou 711 49-9095 Příplatek za plochu do 10 m2.</t>
  </si>
  <si>
    <t>711412011</t>
  </si>
  <si>
    <t>Provedení izolace proti tlakové vodě svislé za studena suspenzí asfaltovou</t>
  </si>
  <si>
    <t>Provedení izolace proti povrchové a podpovrchové tlakové vodě natěradly a tmely za studena  na ploše svislé S nátěrem suspensí asfaltovou</t>
  </si>
  <si>
    <t>711491171</t>
  </si>
  <si>
    <t>Provedení izolace proti tlakové vodě vodorovné z textilií vrstva podkladní</t>
  </si>
  <si>
    <t>Provedení izolace proti povrchové a podpovrchové tlakové vodě ostatní  na ploše vodorovné V z textilií, vrstva podkladní</t>
  </si>
  <si>
    <t>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</si>
  <si>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711491172</t>
  </si>
  <si>
    <t>Provedení izolace proti tlakové vodě vodorovné z textilií vrstva ochranná</t>
  </si>
  <si>
    <t>Provedení izolace proti povrchové a podpovrchové tlakové vodě ostatní  na ploše vodorovné V z textilií, vrstva ochranná</t>
  </si>
  <si>
    <t>711491272</t>
  </si>
  <si>
    <t>Provedení izolace proti tlakové vodě svislé z textilií vrstva ochranná</t>
  </si>
  <si>
    <t>Provedení izolace proti povrchové a podpovrchové tlakové vodě ostatní  na ploše svislé S z textilií, vrstva ochranná</t>
  </si>
  <si>
    <t>711493111</t>
  </si>
  <si>
    <t>Izolace proti podpovrchové a tlakové vodě vodorovná těsnicí hmotou dvousložkovou na bázi cementu</t>
  </si>
  <si>
    <t>Izolace proti podpovrchové a tlakové vodě - ostatní na ploše vodorovné V dvousložkovou na bázi cementu</t>
  </si>
  <si>
    <t>711493121</t>
  </si>
  <si>
    <t>Izolace proti podpovrchové a tlakové vodě svislá těsnicí hmotou dvousložkovou na bázi cementu</t>
  </si>
  <si>
    <t>Izolace proti podpovrchové a tlakové vodě - ostatní na ploše svislé S dvousložkovou na bázi cementu</t>
  </si>
  <si>
    <t>712</t>
  </si>
  <si>
    <t>Povlakové krytiny</t>
  </si>
  <si>
    <t>28322011</t>
  </si>
  <si>
    <t>fólie hydroizolační střešní mPVC mechanicky kotvená tl 1,8mm šedá</t>
  </si>
  <si>
    <t>712311111</t>
  </si>
  <si>
    <t>Provedení povlakové krytiny střech do 10° za studena suspenzí asfaltovou</t>
  </si>
  <si>
    <t>Provedení povlakové krytiny střech plochých do 10° natěradly a tmely za studena  nátěrem suspensí asfaltovou</t>
  </si>
  <si>
    <t>1. Povlakové krytiny střech jednotlivě do 10 m2 se oceňují skladebně cenou příslušné izolace a cenou 712 39-9095 Příplatek za plochu do 10 m2.</t>
  </si>
  <si>
    <t>712341659</t>
  </si>
  <si>
    <t>Provedení povlakové krytiny střech do 10° pásy NAIP přitavením bodově</t>
  </si>
  <si>
    <t>Provedení povlakové krytiny střech plochých do 10° pásy přitavením  NAIP bodově</t>
  </si>
  <si>
    <t>1. Povlakové krytiny střech jednotlivě do 10 m2 se oceňují skladebně cenou příslušné izolace a cenou 712 39-9097 Příplatek za plochu do 10 m2.</t>
  </si>
  <si>
    <t>712363352</t>
  </si>
  <si>
    <t>Povlakové krytiny střech do 10° z tvarovaných poplastovaných lišt délky 2 m koutová lišta vnitřní rš 100 mm</t>
  </si>
  <si>
    <t>Povlakové krytiny střech plochých do 10° z tvarovaných poplastovaných lišt pro mPVC vnitřní koutová lišta rš 100 mm</t>
  </si>
  <si>
    <t>1. Položka -3344 se použije v případě, pokud položky -3311 až -3333 mají větší rozvinutou šířku.   2. V ceně -3344 nejsou započteny náklady na vytvoření ohybu. Tyto se oceňují příplatkem -3345 tohoto souboru cen.</t>
  </si>
  <si>
    <t>712363353</t>
  </si>
  <si>
    <t>Povlakové krytiny střech do 10° z tvarovaných poplastovaných lišt délky 2 m koutová lišta vnější rš 100 mm</t>
  </si>
  <si>
    <t>Povlakové krytiny střech plochých do 10° z tvarovaných poplastovaných lišt pro mPVC vnější koutová lišta rš 100 mm</t>
  </si>
  <si>
    <t>712363360R</t>
  </si>
  <si>
    <t>Povlakové krytiny střech do 10° z tvarovaných poplastovaných lišt délky 2 m závětrná lišta rš 270 mm</t>
  </si>
  <si>
    <t>Povlakové krytiny střech plochých do 10° z tvarovaných poplastovaných lišt pro mPVC závětrná lišta rš 270 mm</t>
  </si>
  <si>
    <t>712363403</t>
  </si>
  <si>
    <t>Provedení povlak krytiny mechanicky kotvenou do betonu TI tl do 100 mm rohové pole, budova v do 18m</t>
  </si>
  <si>
    <t>Provedení povlakové krytiny střech plochých do 10° s mechanicky kotvenou izolací včetně položení fólie a horkovzdušného svaření tl. tepelné izolace do 100 mm budovy výšky do 18 m, kotvené do betonu nebo pórobetonu roh</t>
  </si>
  <si>
    <t>1. V cenách jsou započteny i náklady na dodávku kotev.   2. V cenách nejsou započteny náklady na dodávku fólie, tato se oceňuje ve specifikaci.   3. Kotvení plechových lišt rš větší než 200 mm se oceňují katalogem 800-764 Klempířské konstrukce.   4. Vymezení rohových a okrajových částí je dané kotevním plánem nebo výpočtem podle přílohy č. 3 tohoto katalogu.</t>
  </si>
  <si>
    <t>712363543</t>
  </si>
  <si>
    <t>Provedení povlak krytiny mechanicky kotvenou do betonu TI tl do 240 mm rohové pole, budova v do 18m</t>
  </si>
  <si>
    <t>Provedení povlakové krytiny střech plochých do 10° s mechanicky kotvenou izolací včetně položení fólie a horkovzdušného svaření tl. tepelné izolace přes 200 do 240 mm budovy výšky do 18 m, kotvené do betonu nebo pórobetonu roh</t>
  </si>
  <si>
    <t>712391171</t>
  </si>
  <si>
    <t>Provedení povlakové krytiny střech do 10° podkladní textilní vrstvy</t>
  </si>
  <si>
    <t>Provedení povlakové krytiny střech plochých do 10° -ostatní práce  provedení vrstvy textilní podkladní</t>
  </si>
  <si>
    <t>1. Cenami -9095 až -9097 lze oceňovat jen tehdy, nepřesáhne-li součet plochy vodorovné a svislé izolační vrstvy 10 m2.   2. Cenou -9095 až -9097 nelze oceňovat opravy a údržbu povlakové krytiny.</t>
  </si>
  <si>
    <t>713</t>
  </si>
  <si>
    <t>Izolace tepelné</t>
  </si>
  <si>
    <t>28375912</t>
  </si>
  <si>
    <t>deska EPS 150 pro trvalé zatížení v tlaku (max. 3000 kg/m2) tl 80mm</t>
  </si>
  <si>
    <t>28376142</t>
  </si>
  <si>
    <t>klín izolační z pěnového polystyrenu EPS 150 spádový</t>
  </si>
  <si>
    <t>28376370</t>
  </si>
  <si>
    <t>deska z polystyrénu XPS, hrana rovná, polo či pero drážka a hladký povrch tl 60mm</t>
  </si>
  <si>
    <t>28376385</t>
  </si>
  <si>
    <t>deska z polystyrénu XPS, hrana rovná, polo či pero drážka a hladký povrch  m3</t>
  </si>
  <si>
    <t>713131141</t>
  </si>
  <si>
    <t>Montáž izolace tepelné stěn a základů lepením celoplošně rohoží, pásů, dílců, desek</t>
  </si>
  <si>
    <t>Montáž tepelné izolace stěn rohožemi, pásy, deskami, dílci, bloky (izolační materiál ve specifikaci) lepením celoplošně</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</si>
  <si>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</si>
  <si>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713141131</t>
  </si>
  <si>
    <t>Montáž izolace tepelné střech plochých lepené za studena plně 1 vrstva rohoží, pásů, dílců, desek</t>
  </si>
  <si>
    <t>Montáž tepelné izolace střech plochých rohožemi, pásy, deskami, dílci, bloky (izolační materiál ve specifikaci) přilepenými za studena zplna, jednovrstvá</t>
  </si>
  <si>
    <t>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3. V cenách -1221 až -1262 jsou započteny náklady na montáž a dodávku kotevních šroubů.   4. V cenách -1221 až -1262 nejsou započteny náklady na položení tepelné izolace; tyto se oceňují cenami -1111 až - 1151 tohoto souboru cen.   5. Ceny -1381 až -1396 lze použít pro montáž izolace do 1000mm. V případě vyšších střešních konstrukcí se pro izolace stěn použijí položky souboru cen 713 13-11 Montáž tepelné izolace stěn tohoto katalogu.</t>
  </si>
  <si>
    <t>713141331</t>
  </si>
  <si>
    <t>Montáž izolace tepelné střech plochých lepené za studena zplna, spádová vrstva</t>
  </si>
  <si>
    <t>Montáž tepelné izolace střech plochých spádovými klíny v ploše přilepenými za studena zplna</t>
  </si>
  <si>
    <t>713141351</t>
  </si>
  <si>
    <t>Montáž spádové izolace na zhlaví atiky šířky do 500 mm lepené za studena zplna</t>
  </si>
  <si>
    <t>Montáž tepelné izolace střech plochých spádovými klíny na zhlaví atiky šířky do 500 mm přilepenými za studena zplna</t>
  </si>
  <si>
    <t>713141391</t>
  </si>
  <si>
    <t>Montáž izolace tepelné stěn výšky do 1000 mm na atiky a prostupy střechou lepené za studena zplna</t>
  </si>
  <si>
    <t>Montáž tepelné izolace střech plochých na konstrukce stěn převyšující úroveň střechy např. atiky, prostupy střešní krytinou do výšky 1 000 mm přilepenými za studena zplna</t>
  </si>
  <si>
    <t>715</t>
  </si>
  <si>
    <t>Izolace proti chemickým vlivům</t>
  </si>
  <si>
    <t>235312851R</t>
  </si>
  <si>
    <t>hmota nátěrová epoxidová 2-složková chemicky odolná vůči ropným látkám a oleji</t>
  </si>
  <si>
    <t>715121001</t>
  </si>
  <si>
    <t>Provedení izolace proti chemickým vlivům konstrukce vodorovné tmel dvouvrstvý za studena</t>
  </si>
  <si>
    <t>Provedení izolace stavebních konstrukcí natěradly a tmely za studena  stěrkováním tmelem dvouvrstvým s penetrací ploch vodorovných, vyjma stropů</t>
  </si>
  <si>
    <t>715121002</t>
  </si>
  <si>
    <t>Provedení izolace proti chemickým vlivům konstrukce svislé tmel dvouvrstvý za studena</t>
  </si>
  <si>
    <t>Provedení izolace stavebních konstrukcí natěradly a tmely za studena  stěrkováním tmelem dvouvrstvým s penetrací ploch svislých</t>
  </si>
  <si>
    <t>715129101</t>
  </si>
  <si>
    <t>Příplatek k provedení izolace proti chemickým vlivům ZKD vodorovnou vrstvu tmelení</t>
  </si>
  <si>
    <t>Provedení izolace stavebních konstrukcí natěradly a tmely za studena  stěrkováním tmelem dvouvrstvým s penetrací Příplatek k cenám za každou další vrstvu tmelení ploch vodorovných, vyjma stropů</t>
  </si>
  <si>
    <t>715129201</t>
  </si>
  <si>
    <t>Příplatek k provedení izolace proti chemickým vlivům ZKD svislou vrstvu tmelení</t>
  </si>
  <si>
    <t>Provedení izolace stavebních konstrukcí natěradly a tmely za studena  stěrkováním tmelem dvouvrstvým s penetrací Příplatek k cenám za každou další vrstvu tmelení ploch svislých</t>
  </si>
  <si>
    <t>721</t>
  </si>
  <si>
    <t>Zdravotechnika - vnitřní kanalizace</t>
  </si>
  <si>
    <t>721241102</t>
  </si>
  <si>
    <t>Lapač střešních splavenin z litiny DN 125</t>
  </si>
  <si>
    <t>Lapače střešních splavenin litinové DN 125</t>
  </si>
  <si>
    <t>722</t>
  </si>
  <si>
    <t>Kanalizace kondenzátní</t>
  </si>
  <si>
    <t>72232001</t>
  </si>
  <si>
    <t>potrubí PPR typ 3 PN10  - kondenzát - 25x2,8mm</t>
  </si>
  <si>
    <t>72232002</t>
  </si>
  <si>
    <t>potrubí PPR typ 3 PN10  - kondenzát - 25x2,8mm - montáž</t>
  </si>
  <si>
    <t>72232003</t>
  </si>
  <si>
    <t>návleková izolace proti rosení pro potrubí 25x2,8mm - Tubolit 10mm</t>
  </si>
  <si>
    <t>72232004</t>
  </si>
  <si>
    <t>návleková izolace proti rosení pro potrubí 25x2,8mm - Tubolit 10mm - montáž</t>
  </si>
  <si>
    <t>72232005</t>
  </si>
  <si>
    <t>kotevní materiál</t>
  </si>
  <si>
    <t>72232006</t>
  </si>
  <si>
    <t>malé čerpadlo kondenzátu pro fancoil, plovákový spínač, zpětná klapka</t>
  </si>
  <si>
    <t>72232007</t>
  </si>
  <si>
    <t>montáž čerpadla pro odvod kondenzátu</t>
  </si>
  <si>
    <t>72232008</t>
  </si>
  <si>
    <t>zápachová uzávěrka kondenzátní HL136</t>
  </si>
  <si>
    <t>72232009</t>
  </si>
  <si>
    <t>zápachová uzávěrka kondenzátní HL136 - montáž</t>
  </si>
  <si>
    <t>72232010</t>
  </si>
  <si>
    <t>štítky a označení potrubí</t>
  </si>
  <si>
    <t>72232011</t>
  </si>
  <si>
    <t>ostatní a pomocný materiál</t>
  </si>
  <si>
    <t>72232012</t>
  </si>
  <si>
    <t>Zkouška těsnosti systému</t>
  </si>
  <si>
    <t>72232013</t>
  </si>
  <si>
    <t>Tlaková zkouška systému</t>
  </si>
  <si>
    <t>72232014</t>
  </si>
  <si>
    <t>Předávací dokumentace (protokoly o zkouškách, certifikáty a prohlášení o shodě aj.)</t>
  </si>
  <si>
    <t>72232015</t>
  </si>
  <si>
    <t>Projektová dokumentace skutečného provedení stavby</t>
  </si>
  <si>
    <t>762</t>
  </si>
  <si>
    <t>Konstrukce tesařské</t>
  </si>
  <si>
    <t>60514101</t>
  </si>
  <si>
    <t>řezivo jehličnaté lať 10-25cm2</t>
  </si>
  <si>
    <t>762361114</t>
  </si>
  <si>
    <t>Montáž spádových klínů pro střechy rovné z řeziva průřezové plochy do 120 cm2</t>
  </si>
  <si>
    <t>Montáž spádových klínů  pro rovné střechy s připojením na nosnou konstrukci z řeziva průřezové plochy do 120 cm2</t>
  </si>
  <si>
    <t>762361313</t>
  </si>
  <si>
    <t>Konstrukční a vyrovnávací vrstva pod klempířské prvky (atiky) z desek dřevoštěpkových tl. 25 mm</t>
  </si>
  <si>
    <t>Konstrukční vrstva pod klempířské prvky pro oplechování horních ploch zdí a nadezdívek (atik) z desek dřevoštěpkových šroubovaných do podkladu, tloušťky desky 25 mm</t>
  </si>
  <si>
    <t>1. V cenách -1312 až -1313 jsou započteny i náklady na kotvení desky do podkladu.</t>
  </si>
  <si>
    <t>762395000</t>
  </si>
  <si>
    <t>Spojovací prostředky krovů, bednění, laťování, nadstřešních konstrukcí</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</si>
  <si>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</si>
  <si>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</si>
  <si>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764</t>
  </si>
  <si>
    <t>Konstrukce klempířské</t>
  </si>
  <si>
    <t>764212662R1</t>
  </si>
  <si>
    <t>Krycí čelní plech z Pz s povrchovou úpravou rš 210 mm</t>
  </si>
  <si>
    <t>Oplechování střešních prvků z pozinkovaného plechu s povrchovou úpravou - krycí čelní plech střechy rovný rš 210 mm</t>
  </si>
  <si>
    <t>1. V cenách 764 21-1605 až - 3642 nejsou započteny náklady na podkladní plech, tento se oceňuje cenami souboru cen 764 01-16.. Podkladní plech z pozinkovaného plechu s upraveným povrchem v rozvinuté šířce dle rš střešního prvku.</t>
  </si>
  <si>
    <t>764212662R2</t>
  </si>
  <si>
    <t>Oplechování rovné okapové hrany z Pz s povrchovou úpravou rš 210 mm</t>
  </si>
  <si>
    <t>Oplechování střešních prvků z pozinkovaného plechu s povrchovou úpravou okapu okapovým plechem střechy rovné rš 210 mm</t>
  </si>
  <si>
    <t>764212663R1</t>
  </si>
  <si>
    <t>Oplechování rovné okapové hrany z Pz s povrchovou úpravou rš 280 mm</t>
  </si>
  <si>
    <t>Oplechování střešních prvků z pozinkovaného plechu s povrchovou úpravou okapu okapovým plechem střechy rovné rš 280 mm</t>
  </si>
  <si>
    <t>764511601R1</t>
  </si>
  <si>
    <t>Žlab podokapní půlkruhový z Pz s povrchovou úpravou rš 250 mm</t>
  </si>
  <si>
    <t>Žlab podokapní z pozinkovaného plechu s povrchovou úpravou včetně háků a čel půlkruhový do rš 250 mm</t>
  </si>
  <si>
    <t>764511641</t>
  </si>
  <si>
    <t>Kotlík oválný (trychtýřový) pro podokapní žlaby z Pz s povrchovou úpravou do 250/90 mm</t>
  </si>
  <si>
    <t>Žlab podokapní z pozinkovaného plechu s povrchovou úpravou včetně háků a čel kotlík oválný (trychtýřový), rš žlabu/průměr svodu do 250/90 mm</t>
  </si>
  <si>
    <t>764518621</t>
  </si>
  <si>
    <t>Svody kruhové včetně objímek, kolen, odskoků z Pz s povrchovou úpravou průměru do 90 mm</t>
  </si>
  <si>
    <t>Svod z pozinkovaného plechu s upraveným povrchem včetně objímek, kolen a odskoků kruhový, průměru do 90 mm</t>
  </si>
  <si>
    <t>764518622</t>
  </si>
  <si>
    <t>Svody kruhové včetně objímek, kolen, odskoků z Pz s povrchovou úpravou průměru 100 mm</t>
  </si>
  <si>
    <t>Svod z pozinkovaného plechu s upraveným povrchem včetně objímek, kolen a odskoků kruhový, průměru 100 mm</t>
  </si>
  <si>
    <t>767</t>
  </si>
  <si>
    <t>Konstrukce zámečnické</t>
  </si>
  <si>
    <t>55341157R1</t>
  </si>
  <si>
    <t>40/L - dveře ocelové exteriérové zateplené 1křídlé 1100x2100mm, včetně zárubně, povrtchové úpravy, příslušenství , provedení dle projektové dokumentace</t>
  </si>
  <si>
    <t>767161114</t>
  </si>
  <si>
    <t>Montáž zábradlí rovného z trubek do zdi hmotnosti do 30 kg</t>
  </si>
  <si>
    <t>Montáž zábradlí rovného  z trubek nebo tenkostěnných profilů do zdiva, hmotnosti 1 m zábradlí přes 20 do 30 kg</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</si>
  <si>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t>
  </si>
  <si>
    <t>767640111</t>
  </si>
  <si>
    <t>Montáž dveří ocelových vchodových jednokřídlových bez nadsvětlíku</t>
  </si>
  <si>
    <t>Montáž dveří ocelových  vchodových jednokřídlových bez nadsvětlíku</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</si>
  <si>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</si>
  <si>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767995111</t>
  </si>
  <si>
    <t>Montáž atypických zámečnických konstrukcí hmotnosti do 5 kg</t>
  </si>
  <si>
    <t>Montáž ostatních atypických zámečnických konstrukcí  hmotnosti do 5 kg</t>
  </si>
  <si>
    <t>1. Určení cen se řídí hmotností jednotlivě montovaného dílu konstrukce.</t>
  </si>
  <si>
    <t>767995115</t>
  </si>
  <si>
    <t>Montáž atypických zámečnických konstrukcí hmotnosti do 100 kg</t>
  </si>
  <si>
    <t>Montáž ostatních atypických zámečnických konstrukcí  hmotnosti přes 50 do 100 kg</t>
  </si>
  <si>
    <t>767995116</t>
  </si>
  <si>
    <t>Montáž atypických zámečnických konstrukcí hmotnosti do 250 kg</t>
  </si>
  <si>
    <t>Montáž ostatních atypických zámečnických konstrukcí  hmotnosti přes 100 do 250 kg</t>
  </si>
  <si>
    <t>R767320-01</t>
  </si>
  <si>
    <t>37/Z - Ocelové zábradlí v.1,1m na severní straně, včetně povrchové úpravy, kotvení, provedení dle PD</t>
  </si>
  <si>
    <t>R767320-02</t>
  </si>
  <si>
    <t>Ocelová konstrukce nástavce pro zemnící lano, včetně povrchové úpravy</t>
  </si>
  <si>
    <t>R767320-03</t>
  </si>
  <si>
    <t>Ocelová konstrukce bleskosvodu, včetně povrchové úpravy</t>
  </si>
  <si>
    <t>R767320-04</t>
  </si>
  <si>
    <t>Plechová tabule u vstupu s označením vlastníka objektu, včetně povrchové úpravy, kotvení</t>
  </si>
  <si>
    <t>R767320-05</t>
  </si>
  <si>
    <t>42/Z - Ochranná klec na VZT chladící jednotku vel.850x650x350mm, včetně kotvení a povrchové úpravy, provedení dle PD, D+M</t>
  </si>
  <si>
    <t>R767320-06</t>
  </si>
  <si>
    <t>P40 - Zdvojená podlaha, nehořlavé desky formátu min.600x600x37mm, včetně nosné rámové kopnstrukce, plastové boční hrany, povrch antistatik 2mm, provedení dle PD</t>
  </si>
  <si>
    <t>R767320-07</t>
  </si>
  <si>
    <t>40/Z - Oplocení s dvířky proti průniku nepovolaných osob, výška 2,2m, 3 řady ostanatého drátu, délka 8,17m, včteně vrátek 800/2050mm, povrchové úpravy, kotvení,</t>
  </si>
  <si>
    <t>R767320-08</t>
  </si>
  <si>
    <t>Vypracování výrobní (dílenské) dokumentace pro pro zámečnické výrobky</t>
  </si>
  <si>
    <t>7701</t>
  </si>
  <si>
    <t>Chlazení - Chlazení místnosti č.1.02 - Rozvodna VN a NN</t>
  </si>
  <si>
    <t>770132001</t>
  </si>
  <si>
    <t>Chladící zařízení systém monosplit o celkovém chladícím výkonu min. 2000W. Standard Hitachi, LG,Toshiba. Sestavené z: venkovní kompresorová a kondenzátorová jed</t>
  </si>
  <si>
    <t>770132002</t>
  </si>
  <si>
    <t>montáž venkovní jednotky</t>
  </si>
  <si>
    <t>770132003</t>
  </si>
  <si>
    <t>vnitřní nástěnná výparníková jednotka s nastavitelnými lamelami, vč. infračerveného dálkového ovladače. Technické parametry: chladící výkon 2000W, hladina akust</t>
  </si>
  <si>
    <t>770132004</t>
  </si>
  <si>
    <t>montáž vnitřní jednotky</t>
  </si>
  <si>
    <t>770132005</t>
  </si>
  <si>
    <t>chladivové předizolované měděné potrubí o vnitřním průměru 6,35 a 9,52 mm s parotěsnou tepelnou izolací z polyethylenu s tvrzeným povrchem, svazek ovládacích a</t>
  </si>
  <si>
    <t>bm</t>
  </si>
  <si>
    <t>770132006</t>
  </si>
  <si>
    <t>montáž chladivového potrubí</t>
  </si>
  <si>
    <t>7702</t>
  </si>
  <si>
    <t>Chlazení - Obecně</t>
  </si>
  <si>
    <t>7702320010</t>
  </si>
  <si>
    <t>Doplnění chladiva R410a</t>
  </si>
  <si>
    <t>7702320011</t>
  </si>
  <si>
    <t>komplexní vyzkoušení</t>
  </si>
  <si>
    <t>7702320012</t>
  </si>
  <si>
    <t>Doprava, mont. a spojovací materiál</t>
  </si>
  <si>
    <t>kpl.</t>
  </si>
  <si>
    <t>7702320013</t>
  </si>
  <si>
    <t>drobné stavební úpravy</t>
  </si>
  <si>
    <t>7702320014</t>
  </si>
  <si>
    <t>Dokumentace skutečného provedení</t>
  </si>
  <si>
    <t>783</t>
  </si>
  <si>
    <t>Dokončovací práce - nátěry</t>
  </si>
  <si>
    <t>783901451</t>
  </si>
  <si>
    <t>Zametení betonových podlah před provedením nátěru</t>
  </si>
  <si>
    <t>Příprava podkladu betonových podlah před provedením nátěru zametením</t>
  </si>
  <si>
    <t>783901453</t>
  </si>
  <si>
    <t>Vysátí betonových podlah před provedením nátěru</t>
  </si>
  <si>
    <t>Příprava podkladu betonových podlah před provedením nátěru vysátím</t>
  </si>
  <si>
    <t>783913151</t>
  </si>
  <si>
    <t>Penetrační syntetický nátěr hladkých betonových podlah</t>
  </si>
  <si>
    <t>Penetrační nátěr betonových podlah hladkých (z pohledového nebo gletovaného betonu, stěrky apod.) syntetický</t>
  </si>
  <si>
    <t>783917161</t>
  </si>
  <si>
    <t>Krycí dvojnásobný syntetický nátěr betonové podlahy</t>
  </si>
  <si>
    <t>Krycí (uzavírací) nátěr betonových podlah dvojnásobný syntetický</t>
  </si>
  <si>
    <t>783932171</t>
  </si>
  <si>
    <t>Celoplošné vyrovnání betonové podlahy cementovou stěrkou tloušťky do 3 mm</t>
  </si>
  <si>
    <t>Vyrovnání podkladu betonových podlah celoplošně, tloušťky do 3 mm modifikovanou cementovou stěrkou</t>
  </si>
  <si>
    <t>784</t>
  </si>
  <si>
    <t>Dokončovací práce - malby a tapety</t>
  </si>
  <si>
    <t>176</t>
  </si>
  <si>
    <t>784111001</t>
  </si>
  <si>
    <t>Oprášení (ometení ) podkladu v místnostech výšky do 3,80 m</t>
  </si>
  <si>
    <t>Oprášení (ometení) podkladu v místnostech výšky do 3,80 m</t>
  </si>
  <si>
    <t>177</t>
  </si>
  <si>
    <t>784161511</t>
  </si>
  <si>
    <t>Celoplošné vyrovnání podkladu disperzní stěrkou v místnostech výšky do 3,80 m</t>
  </si>
  <si>
    <t>Celoplošné vyrovnání podkladu disperzní stěrkou, tloušťky do 3 mm vyrovnáním v místnostech výšky do 3,80 m</t>
  </si>
  <si>
    <t>178</t>
  </si>
  <si>
    <t>784181111</t>
  </si>
  <si>
    <t>Základní silikátová jednonásobná penetrace podkladu v místnostech výšky do 3,80m</t>
  </si>
  <si>
    <t>Penetrace podkladu jednonásobná základní silikátová v místnostech výšky do 3,80 m</t>
  </si>
  <si>
    <t>179</t>
  </si>
  <si>
    <t>784321031</t>
  </si>
  <si>
    <t>Dvojnásobné silikátové bílé malby v místnosti výšky do 3,80 m</t>
  </si>
  <si>
    <t>Malby silikátové dvojnásobné, bílé v místnostech výšky do 3,80 m</t>
  </si>
  <si>
    <t>180</t>
  </si>
  <si>
    <t>10-043-788</t>
  </si>
  <si>
    <t>Tab."SPRÁVNÉ POUŽITÍ HAS.PŘ-CO2.." A4 P</t>
  </si>
  <si>
    <t>181</t>
  </si>
  <si>
    <t>10-410-434</t>
  </si>
  <si>
    <t>Tab."HASÍCÍ PŘÍSTROJ" 15x15cm P</t>
  </si>
  <si>
    <t>182</t>
  </si>
  <si>
    <t>44932212R</t>
  </si>
  <si>
    <t>přístroj hasicí ruční sněhový s hasící schopností 89B</t>
  </si>
  <si>
    <t>183</t>
  </si>
  <si>
    <t>941311111</t>
  </si>
  <si>
    <t>Montáž lešení řadového modulového lehkého zatížení do 200 kg/m2 š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</si>
  <si>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</si>
  <si>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</si>
  <si>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184</t>
  </si>
  <si>
    <t>941311211</t>
  </si>
  <si>
    <t>Příplatek k lešení řadovému modulovému lehkému š 0,9 m v do 25 m za první a ZKD den použití</t>
  </si>
  <si>
    <t>Montáž lešení řadového modulového lehkého pracovního s podlahami  s provozním zatížením tř. 3 do 200 kg/m2 Příplatek za první a každý další den použití lešení k ceně -1111 nebo -1112</t>
  </si>
  <si>
    <t>185</t>
  </si>
  <si>
    <t>941311811</t>
  </si>
  <si>
    <t>Demontáž lešení řadového modulového lehkého zatížení do 200 kg/m2 š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</si>
  <si>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</si>
  <si>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</si>
  <si>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186</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</si>
  <si>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</si>
  <si>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</si>
  <si>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</si>
  <si>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</si>
  <si>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187</t>
  </si>
  <si>
    <t>952901221</t>
  </si>
  <si>
    <t>Vyčištění budov průmyslových objektů při jakékoliv výšce podlaží</t>
  </si>
  <si>
    <t>Vyčištění budov nebo objektů před předáním do užívání  průmyslových budov a objektů výrobních, skladovacích, garáží, dílen nebo hal apod. s nespalnou podlahou jakékoliv výšky podlaží</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</si>
  <si>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</si>
  <si>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188</t>
  </si>
  <si>
    <t>953171031</t>
  </si>
  <si>
    <t>Osazování stupadel z betonářské oceli nebo litinových nádrže</t>
  </si>
  <si>
    <t>Osazování kovových předmětů  stupadel z betonářské oceli nebo litinových</t>
  </si>
  <si>
    <t>189</t>
  </si>
  <si>
    <t>953941516</t>
  </si>
  <si>
    <t>Osazování kovových konzol nebo kotev pro záclonové kryty, radiátorové držáky apod. s jejich dodáním</t>
  </si>
  <si>
    <t>Osazování drobných kovových předmětů  se zalitím maltou cementovou, do vysekaných kapes nebo připravených otvorů konzol nebo kotev, např. pro záclonové kryty, zavěšené skříňky, radiátorové držáky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</si>
  <si>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</si>
  <si>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190</t>
  </si>
  <si>
    <t>953946111</t>
  </si>
  <si>
    <t>Montáž atypických ocelových kcí hmotnosti do 1 t z profilů hmotnosti do 13 kg/m</t>
  </si>
  <si>
    <t>Montáž atypických ocelových konstrukcí  profilů hmotnosti do 13 kg/m, hmotnosti konstrukce do 1 t</t>
  </si>
  <si>
    <t>1. Ceny nelze použít pro ocenění montáže ocelových konstrukcí hmotnosti do 500 kg; tyto se oceňují cenami souboru cen 767 99-51 Montáž ostatních atypických zámečnických konstrukcí části A01 katalogu 800-767 Konstrukce zámečnické.</t>
  </si>
  <si>
    <t>191</t>
  </si>
  <si>
    <t>953946122</t>
  </si>
  <si>
    <t>Montáž atypických ocelových kcí hmotnosti do 2,5 t z profilů hmotnosti do 30 kg/m</t>
  </si>
  <si>
    <t>Montáž atypických ocelových konstrukcí  profilů hmotnosti přes 13 do 30 kg/m, hmotnosti konstrukce přes 1 do 2,5 t</t>
  </si>
  <si>
    <t>192</t>
  </si>
  <si>
    <t>R953320-01</t>
  </si>
  <si>
    <t>Ocelová konstrukce krajního stožáru, včetně povrchové úpravy</t>
  </si>
  <si>
    <t>193</t>
  </si>
  <si>
    <t>R953320-02</t>
  </si>
  <si>
    <t>Ocelová konstrukce břevna portálu, včetně povrchové úpravy</t>
  </si>
  <si>
    <t>194</t>
  </si>
  <si>
    <t>R953320-03</t>
  </si>
  <si>
    <t>41/Z - Ocelové stupadlo do kabelového prostoru a jímek, včetně povrchové úpravy</t>
  </si>
  <si>
    <t>EI-DO70</t>
  </si>
  <si>
    <t>195</t>
  </si>
  <si>
    <t>702521</t>
  </si>
  <si>
    <t>PRŮRAZ ZDIVEM (PŘÍČKOU) BETONOVÝM TLOUŠŤKY DO 45 CM</t>
  </si>
  <si>
    <t>196</t>
  </si>
  <si>
    <t>197</t>
  </si>
  <si>
    <t>198</t>
  </si>
  <si>
    <t>199</t>
  </si>
  <si>
    <t>703761</t>
  </si>
  <si>
    <t>KABELOVÁ UCPÁVKA VODĚ ODOLNÁ PRO VNITŘNÍ PRŮMĚR OTVORU DO 60 MM</t>
  </si>
  <si>
    <t>EI-DO74</t>
  </si>
  <si>
    <t>200</t>
  </si>
  <si>
    <t>741172</t>
  </si>
  <si>
    <t>KRABICE (ROZVODKA) INSTALAČNÍ KABELOVÁ VE VYŠŠÍM KRYTÍ - MIN. IP 44 VČETNĚ PRŮCHODEK SE SVORKAMI 3-F DO 10 MM2</t>
  </si>
  <si>
    <t>201</t>
  </si>
  <si>
    <t>741212</t>
  </si>
  <si>
    <t>SPÍNAČ INSTALAČNÍ JEDNODUCHÝ KOMPLETNÍ NÁSTĚNNÝ - KRYTÍ MIN. IP 44</t>
  </si>
  <si>
    <t>202</t>
  </si>
  <si>
    <t>741312</t>
  </si>
  <si>
    <t>ZÁSUVKA INSTALAČNÍ JEDNODUCHÁ, NÁSTĚNNÁ VE VYŠŠÍM KRYTÍ - MIN. IP 44</t>
  </si>
  <si>
    <t>203</t>
  </si>
  <si>
    <t>741411</t>
  </si>
  <si>
    <t>ZÁSUVKA/PŘÍVODKA PRŮMYSLOVÁ, KRYTÍ IP 44 230 V, 16 A</t>
  </si>
  <si>
    <t>204</t>
  </si>
  <si>
    <t>741D31</t>
  </si>
  <si>
    <t>HROMOSVODOVÝ VODIČ ALMGSI NA POVRCHU</t>
  </si>
  <si>
    <t>drát pr.8 mm</t>
  </si>
  <si>
    <t>205</t>
  </si>
  <si>
    <t>741E11</t>
  </si>
  <si>
    <t>HROMOSVODOVÁ JÍMÁCÍ TYČ KOVOVÁ VČETNĚ STOJANU/DRŽÁKU DÉLKY DO 3 M</t>
  </si>
  <si>
    <t>jímač výšky 1,5m</t>
  </si>
  <si>
    <t>206</t>
  </si>
  <si>
    <t>741I01</t>
  </si>
  <si>
    <t>SPOJOVÁNÍ A PŘIPOJOVÁNÍ HROMOSVODOVÝCH VODIČŮ</t>
  </si>
  <si>
    <t>207</t>
  </si>
  <si>
    <t>741I04</t>
  </si>
  <si>
    <t>OCHRANNÝ ÚHELNÍK KE SVODOVÉMU VODIČI</t>
  </si>
  <si>
    <t>208</t>
  </si>
  <si>
    <t>209</t>
  </si>
  <si>
    <t>210</t>
  </si>
  <si>
    <t>211</t>
  </si>
  <si>
    <t>212</t>
  </si>
  <si>
    <t>213</t>
  </si>
  <si>
    <t>747212</t>
  </si>
  <si>
    <t>CELKOVÁ PROHLÍDKA, ZKOUŠENÍ, MĚŘENÍ A VYHOTOVENÍ VÝCHOZÍ REVIZNÍ ZPRÁVY, PRO OBJEM IN PŘES 100 DO 500 TIS. KČ</t>
  </si>
  <si>
    <t>214</t>
  </si>
  <si>
    <t>215</t>
  </si>
  <si>
    <t>216</t>
  </si>
  <si>
    <t>747541</t>
  </si>
  <si>
    <t>MĚŘENÍ INTENZITY OSVĚTLENÍ INSTALOVANÉHO V ROZSAHU TOHOTO SO/PS</t>
  </si>
  <si>
    <t>217</t>
  </si>
  <si>
    <t>218</t>
  </si>
  <si>
    <t>219</t>
  </si>
  <si>
    <t>220</t>
  </si>
  <si>
    <t>A - PŘISAZENÉ PRŮMYSLOVÉ LED SVÍTIDLO 36W</t>
  </si>
  <si>
    <t>Přisazené průmyslové LED svítidlo, opálový polykarbonátový kryt, 36W, IP66, 4000K, elektronický předřadník</t>
  </si>
  <si>
    <t>1. Položka obsahuje:   - kompletní svítidlo vč. zdroje a příslušenství   - montáž svítidla včetně zapojení   2. Položka neobsahuje:    X   3. Způsob měření:   Udává se počet kusů kompletní konstrukce nebo práce.</t>
  </si>
  <si>
    <t>221</t>
  </si>
  <si>
    <t>R201</t>
  </si>
  <si>
    <t>N1 - PŘISAZENÉ LED NOUZOVÉ SVÍTIDLO 4W</t>
  </si>
  <si>
    <t>Přisazené LED nouzové svítidlo 4W, IP65, s nouzovým modulem t=1hod</t>
  </si>
  <si>
    <t>222</t>
  </si>
  <si>
    <t>R202</t>
  </si>
  <si>
    <t>Rozvaděč RO - NÁSTĚNNÝ OCELOPLECHOVÝ ROZVADĚČ, Š.550 V.650 H.161 (96 MODULŮ), KRYTÍ MIN. IP 44/20, In=25A, Ik``? 10kA, PŘÍSTROJOVÉ VYBAVENÍ VIZ. VÝKRE</t>
  </si>
  <si>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</si>
  <si>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223</t>
  </si>
  <si>
    <t>R203</t>
  </si>
  <si>
    <t>DROBNÝ, POMOCNÝ A DÁLE NESPECIFIKOVANÝ MATERIÁL</t>
  </si>
  <si>
    <t>Položka zahrnuje veškerý pomocný a drobný materiál, včetně veškerého příslušenství a jeho montáže.</t>
  </si>
  <si>
    <t>EI-ST70</t>
  </si>
  <si>
    <t>224</t>
  </si>
  <si>
    <t>225</t>
  </si>
  <si>
    <t>EI-ST74</t>
  </si>
  <si>
    <t>226</t>
  </si>
  <si>
    <t>227</t>
  </si>
  <si>
    <t>228</t>
  </si>
  <si>
    <t>229</t>
  </si>
  <si>
    <t>230</t>
  </si>
  <si>
    <t>741E111</t>
  </si>
  <si>
    <t>231</t>
  </si>
  <si>
    <t>232</t>
  </si>
  <si>
    <t>233</t>
  </si>
  <si>
    <t>234</t>
  </si>
  <si>
    <t>235</t>
  </si>
  <si>
    <t>236</t>
  </si>
  <si>
    <t>237</t>
  </si>
  <si>
    <t>238</t>
  </si>
  <si>
    <t>239</t>
  </si>
  <si>
    <t>240</t>
  </si>
  <si>
    <t>241</t>
  </si>
  <si>
    <t>242</t>
  </si>
  <si>
    <t>243</t>
  </si>
  <si>
    <t>244</t>
  </si>
  <si>
    <t>245</t>
  </si>
  <si>
    <t>246</t>
  </si>
  <si>
    <t>R204</t>
  </si>
  <si>
    <t>A - NÁSTĚNNÝ LED REFLEKTOR 96W</t>
  </si>
  <si>
    <t>Nástěnný LED reflektor s asymetrickou křivkou vyzařování, 96W, 4000K, tř. izolace II</t>
  </si>
  <si>
    <t>247</t>
  </si>
  <si>
    <t>R205</t>
  </si>
  <si>
    <t>SKŘÍŇ ZÁSUVKOVÁ VENKOVNÍ NA STĚNU/KONSTRUKCI OD 3 DO 4 KS ZÁSUVEK PRŮMYSLOVÝCH (400 V NEBO 230 V)</t>
  </si>
  <si>
    <t>Zásuvková skříň se samostatně jištěnými zásuvkami, včetně proudového chrániče. Zásuvková skříň obsahuje osazení: 1x 400V/32A, 2x 230V/16A</t>
  </si>
  <si>
    <t>1. Položka obsahuje:    – instalaci vč. zapojení    – technický popis viz. projektová dokumentace   2. Položka neobsahuje:    X   3. Způsob měření:   Udává se počet kusů kompletní konstrukce nebo práce.</t>
  </si>
  <si>
    <t>248</t>
  </si>
  <si>
    <t>R206</t>
  </si>
  <si>
    <t>Zásuvková skříň se samostatně jištěnými zásuvkami, včetně proudového chrániče. Zásuvková skříň obsahuje osazení: 1x 400V/25A, 2x 230V/16A</t>
  </si>
  <si>
    <t>249</t>
  </si>
  <si>
    <t>R207</t>
  </si>
  <si>
    <t>Rozvaděč R101 - NÁSTĚNNÝ PLASTOVÝ ROZVADĚČ, Š.300+300 V.450 H.170 (72 MODULŮ), TŘ. IZOLACE II, KRYTÍ IP 65/20, In=63A, Ik``? 10kA, PŘÍSTROJOVÉ VYBAVEN</t>
  </si>
  <si>
    <t>250</t>
  </si>
  <si>
    <t>R208</t>
  </si>
  <si>
    <t>Rozvaděč R102 - NÁSTĚNNÝ PLASTOVÝ ROZVADĚČ, Š.300+300 V.450 H.170 (72 MODULŮ), TŘ. IZOLACE II, KRYTÍ IP 65/20, In=63A, Ik``? 10kA, PŘÍSTROJOVÉ VYBAVEN</t>
  </si>
  <si>
    <t>251</t>
  </si>
  <si>
    <t>R209</t>
  </si>
  <si>
    <t xml:space="preserve">  SO 321</t>
  </si>
  <si>
    <t xml:space="preserve">  Provozní budova a obslužný objekt</t>
  </si>
  <si>
    <t>SO 321</t>
  </si>
  <si>
    <t>Provozní budova a obslužný objekt</t>
  </si>
  <si>
    <t>131201103</t>
  </si>
  <si>
    <t>Hloubení jam nezapažených v hornině tř. 3 objemu do 5000 m3</t>
  </si>
  <si>
    <t>Hloubení nezapažených jam a zářezů s urovnáním dna do předepsaného profilu a spádu v hornině tř. 3 přes 1 000 do 5 000 m3</t>
  </si>
  <si>
    <t>273321611</t>
  </si>
  <si>
    <t>Základové desky ze ŽB bez zvýšených nároků na prostředí tř. C 30/37</t>
  </si>
  <si>
    <t>Základy z betonu železového (bez výztuže) desky z betonu bez zvláštních nároků na prostředí tř. C 30/37</t>
  </si>
  <si>
    <t>274321511</t>
  </si>
  <si>
    <t>Základové pasy ze ŽB bez zvýšených nároků na prostředí tř. C 25/30</t>
  </si>
  <si>
    <t>Základy z betonu železového (bez výztuže) pasy z betonu bez zvláštních nároků na prostředí tř. C 25/30</t>
  </si>
  <si>
    <t>274351121</t>
  </si>
  <si>
    <t>Zřízení bednění základových pasů rovného</t>
  </si>
  <si>
    <t>Bednění základů pasů rovné zřízení</t>
  </si>
  <si>
    <t>274351122</t>
  </si>
  <si>
    <t>Odstranění bednění základových pasů rovného</t>
  </si>
  <si>
    <t>Bednění základů pasů rovné odstranění</t>
  </si>
  <si>
    <t>274361821</t>
  </si>
  <si>
    <t>Výztuž základových pásů betonářskou ocelí 10 505 (R)</t>
  </si>
  <si>
    <t>Výztuž základů pasů z betonářské oceli 10 505 (R) nebo BSt 500</t>
  </si>
  <si>
    <t>R381321-01</t>
  </si>
  <si>
    <t>Prefabrikované železobetonová montovaná konstrukce obslužného objektu vč. chrániček, prostupů, pažnic, kotevních prvků, vyrovnávacích stěrek, penetračních a ole</t>
  </si>
  <si>
    <t>Prefabrikované železobetonová montovaná konstrukce oblužného objektu vč. chrániček, prostupů, pažnic, kotevních prvků, vyrovnávacích stěrek, penetračních a olejivzdorných stěrek a nátěrů, provedení dle PD</t>
  </si>
  <si>
    <t>R381321-02</t>
  </si>
  <si>
    <t>R381321-03</t>
  </si>
  <si>
    <t>R381321-04</t>
  </si>
  <si>
    <t>R381321-05</t>
  </si>
  <si>
    <t>Záchytný systém</t>
  </si>
  <si>
    <t>R381321-20</t>
  </si>
  <si>
    <t>Prefabrikované železobetonová montovaná konstrukce obslužného objektu vč. chrániček, prostupů, kotevních prvků, vyrovnávacích stěrek, penetračních a olejivzdorn</t>
  </si>
  <si>
    <t>Prefabrikované železobetonová montovaná konstrukce oblužného objektu vč. chrániček, prostupů, kotevních prvků, vyrovnávacích stěrek, penetračních a olejivzdorných stěrek a nátěrů, provedení dle PD</t>
  </si>
  <si>
    <t>R381321-21</t>
  </si>
  <si>
    <t>R381321-22</t>
  </si>
  <si>
    <t>R381321-23</t>
  </si>
  <si>
    <t>28329031</t>
  </si>
  <si>
    <t>fólie kontaktní difuzně propustná pro doplňkovou hydroizolační vrstvu, monolitická dvouvrstvá PES/PR 270g/m2, integrovaná samolepící páska</t>
  </si>
  <si>
    <t>28376033</t>
  </si>
  <si>
    <t>deska EPS grafitová fasadní  ?=0,032  tl 50mm</t>
  </si>
  <si>
    <t>28376036</t>
  </si>
  <si>
    <t>deska EPS grafitová fasadní ?=0,032  tl 80mm</t>
  </si>
  <si>
    <t>28376042</t>
  </si>
  <si>
    <t>deska EPS grafitová fasadní  ?=0,032  tl 140mm</t>
  </si>
  <si>
    <t>28376441</t>
  </si>
  <si>
    <t>deska z polystyrénu XPS, hrana rovná a strukturovaný povrch tl 60mm</t>
  </si>
  <si>
    <t>28376444</t>
  </si>
  <si>
    <t>deska z polystyrénu XPS, hrana rovná a strukturovaný povrch tl 120mm</t>
  </si>
  <si>
    <t>553315421R</t>
  </si>
  <si>
    <t>zárubeň ocelová dvoudílná šroubovaná pro dodatečnou montáž HDt 160 800 levá,pravá včetně povrchové úpravy</t>
  </si>
  <si>
    <t>553315422R</t>
  </si>
  <si>
    <t>zárubeň ocelová dvoudílná šroubovaná pro dodatečnou montáž HDt 100 1000 levá,pravá včetně povrchové úpravy</t>
  </si>
  <si>
    <t>553315423R</t>
  </si>
  <si>
    <t>zárubeň ocelová dvoudílná šroubovaná pro dodatečnou montáž HDt 100 800 levá,pravá včetně povrchové úpravy</t>
  </si>
  <si>
    <t>553315424R</t>
  </si>
  <si>
    <t>553315425R</t>
  </si>
  <si>
    <t>zárubeň ocelová dvoudílná šroubovaná pro dodatečnou montáž HDt 100 800 levá,pravá včetně povrchové úpravy protipožární EW 15</t>
  </si>
  <si>
    <t>59051500</t>
  </si>
  <si>
    <t>profil dilatační stěnový</t>
  </si>
  <si>
    <t>59051510</t>
  </si>
  <si>
    <t>profil okenní s nepřiznanou podomítkovou okapnicí PVC 2,0 m</t>
  </si>
  <si>
    <t>59051512</t>
  </si>
  <si>
    <t>profil parapetní se sklovláknitou armovací tkaninou PVC 2 m</t>
  </si>
  <si>
    <t>59051643</t>
  </si>
  <si>
    <t>lišta soklová Al s okapničkou zakládací U 06cm 0,7/200cm</t>
  </si>
  <si>
    <t>59051645</t>
  </si>
  <si>
    <t>lišta soklová Al s okapničkou zakládací U 08cm 0,7/200cm</t>
  </si>
  <si>
    <t>59051649</t>
  </si>
  <si>
    <t>lišta soklová Al s okapničkou zakládací U 12cm 0,95/200cm</t>
  </si>
  <si>
    <t>59051651</t>
  </si>
  <si>
    <t>lišta soklová Al s okapničkou zakládací U 14cm 0,95/200cm</t>
  </si>
  <si>
    <t>595907691R</t>
  </si>
  <si>
    <t>deska cementotřísková fasádní hladká finální vrstva odstín B tl 16mm</t>
  </si>
  <si>
    <t>612135002</t>
  </si>
  <si>
    <t>Vyrovnání podkladu vnitřních stěn maltou cementovou tl do 10 mm</t>
  </si>
  <si>
    <t>Vyrovnání nerovností podkladu vnitřních omítaných ploch  maltou, tloušťky do 10 mm cementovou stěn</t>
  </si>
  <si>
    <t>1. Vcenách nejsou započteny náklady na případné vkládání výztuže do vyrovnávací vrstvy; tyto se ocení cenami souboru cen 61.-14-10.. Potažení vnitřních ploch pletivem včásti A04, katalogu 801-1 Budovy a haly - zděné a monolitické.   2. Ceny -5011 nelze použít, je-li předepsáno vkládání výztužné tkaniny; náklady se ocení cenami 61.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</si>
  <si>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621221011</t>
  </si>
  <si>
    <t>Montáž kontaktního zateplení vnějších podhledů z minerální vlny s podélnou orientací tl do 80 mm</t>
  </si>
  <si>
    <t>Montáž kontaktního zateplení  z desek z minerální vlny s podélnou orientací vláken na vnější podhledy, tloušťky desek přes 40 do 80 mm</t>
  </si>
  <si>
    <t>621521011</t>
  </si>
  <si>
    <t>Tenkovrstvá silikátová zrnitá omítka tl. 1,5 mm včetně penetrace vnějších podhledů</t>
  </si>
  <si>
    <t>Omítka tenkovrstvá silikátová vnějších ploch  probarvená, včetně penetrace podkladu zrnitá, tloušťky 1,5 mm podhledů</t>
  </si>
  <si>
    <t>622142001</t>
  </si>
  <si>
    <t>Potažení vnějších stěn sklovláknitým pletivem vtlačeným do tenkovrstvé hmoty</t>
  </si>
  <si>
    <t>Potažení vnějších ploch pletivem  v ploše nebo pruzích, na plném podkladu sklovláknitým vtlačením do tmelu stěn</t>
  </si>
  <si>
    <t>1. Vcenách -2001 jsou započteny i náklady na tmel.</t>
  </si>
  <si>
    <t>622211031</t>
  </si>
  <si>
    <t>Montáž kontaktního zateplení vnějších stěn z polystyrénových desek tl do 160 mm</t>
  </si>
  <si>
    <t>Montáž kontaktního zateplení  z polystyrenových desek nebo z kombinovaných desek na vnější stěny, tloušťky desek přes 120 do 160 mm</t>
  </si>
  <si>
    <t>622212061</t>
  </si>
  <si>
    <t>Montáž kontaktního zateplení vnějšího ostění hl. špalety do 400 mm z polystyrenu tl do 80 mm</t>
  </si>
  <si>
    <t>Montáž kontaktního zateplení vnějšího ostění, nadpraží nebo parapetu z polystyrenových desek hloubky špalet přes 200 do 400 mm, tloušťky desek přes 40 do 80 mm</t>
  </si>
  <si>
    <t>622271031</t>
  </si>
  <si>
    <t>Montáž odvětrávané fasády stěn nýtováním na dřevěný rošt tepelná izolace tl. 100 mm</t>
  </si>
  <si>
    <t>Montáž zavěšené odvětrávané fasády na kombinované nosné konstrukci  z fasádních desek na jednosměrné nosné konstrukci opláštění připevněné mechanickým viditelným spojem, (nýty) stěn s vložením tepelné izolace, tloušťky 100 mm</t>
  </si>
  <si>
    <t>1. Vcenách jsou započteny náklady na:   a) montáž a dodávku nosné konstrukce (roštu) se vzdáleností podpěr 425 mm pro podhledy a 600 mm pro stěny. Montáž roštu sjinými roztečemi podpěr se oceňuje individuálně,   b) montáž a dodávku tepelné izolace z desek zminerální vlny,   c) montáž fasádní desky,   d) montáž difuzní fólie.   2. Vcenách nejsou započteny náklady na:   a) dodávku fasádních desek, tyto se oceňují ve specifikaci. Ztratné pro kompaktní desky   - (cementovláknité, cementotřískové, zvysokotlakého laminátu) lze stanovit ve výši 25%.   b) dodávku difuzní fólie, tyto se oceňují ve specifikaci. Ztratné lze stanovit ve výši 10%.   c) případnou povrchovou úpravu desek.</t>
  </si>
  <si>
    <t>622271091</t>
  </si>
  <si>
    <t>Montáž odvětrávané fasády ostění nebo nadpraží nýtováním na dřevěný rošt</t>
  </si>
  <si>
    <t>Montáž zavěšené odvětrávané fasády na kombinované nosné konstrukci  z fasádních desek na jednosměrné nosné konstrukci opláštění připevněné mechanickým viditelným spojem, (nýty) stěn s vložením tepelné izolace, tloušťky ostění nebo nadpraží</t>
  </si>
  <si>
    <t>63151526</t>
  </si>
  <si>
    <t>deska tepelně izolační minerální kontaktních fasád podélné vlákno ?=0,036-0,037 tl 80mm</t>
  </si>
  <si>
    <t>63151529</t>
  </si>
  <si>
    <t>deska tepelně izolační minerální kontaktních fasád podélné vlákno ?=0,036-0,037 tl 120mm</t>
  </si>
  <si>
    <t>Okapový chodník z betonových dlaždic tl 60 mm kladených do písku se zalitím spár MC</t>
  </si>
  <si>
    <t>Okapový chodník z dlaždic  betonových se zalitím spár cementovou maltou do písku, tl. dlaždic 60 mm</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</si>
  <si>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</si>
  <si>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</si>
  <si>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</si>
  <si>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</si>
  <si>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642942721</t>
  </si>
  <si>
    <t>Osazování zárubní nebo rámů dveřních kovových do 4 m2 na montážní pěnu</t>
  </si>
  <si>
    <t>Osazování zárubní nebo rámů kovových dveřních  lisovaných nebo z úhelníků bez dveřních křídel na montážní pěnu, plochy otvoru přes 2,5 do 4,5 m2</t>
  </si>
  <si>
    <t>642945111</t>
  </si>
  <si>
    <t>Osazování protipožárních nebo protiplynových zárubní dveří jednokřídlových do 2,5 m2</t>
  </si>
  <si>
    <t>Osazování ocelových zárubní protipožárních nebo protiplynových dveří  do vynechaného otvoru, s obetonováním, dveří jednokřídlových do 2,5 m2</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</si>
  <si>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</si>
  <si>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711413111</t>
  </si>
  <si>
    <t>Izolace proti vodě za studena vodorovná těsnicí hmotou dvousložkovou na bázi polymery modifikované živičné emulze</t>
  </si>
  <si>
    <t>Izolace proti povrchové a podpovrchové vodě natěradly a tmely za studena na ploše vodorovné V těsnicí hmotou dvousložkovou bitumenovou</t>
  </si>
  <si>
    <t>711413121</t>
  </si>
  <si>
    <t>Izolace proti vodě za studena svislá těsnicí hmotou dvousložkovou na bázi polymery modifikované živičné emulze</t>
  </si>
  <si>
    <t>Izolace proti povrchové a podpovrchové vodě natěradly a tmely za studena na ploše svislé S těsnicí hmotou dvousložkovou bitumenovou</t>
  </si>
  <si>
    <t>712363358</t>
  </si>
  <si>
    <t>Povlakové krytiny střech do 10° z tvarovaných poplastovaných lišt délky 2 m závětrná lišta rš 250 mm</t>
  </si>
  <si>
    <t>Povlakové krytiny střech plochých do 10° z tvarovaných poplastovaných lišt pro mPVC závětrná lišta rš 250 mm</t>
  </si>
  <si>
    <t>712363361R</t>
  </si>
  <si>
    <t>Povlakové krytiny střech do 10° z tvarovaných poplastovaných lišt délky 2 m závětrná lišta rš 310 mm</t>
  </si>
  <si>
    <t>Povlakové krytiny střech plochých do 10° z tvarovaných poplastovaných lišt pro mPVC závětrná lišta rš 310 mm</t>
  </si>
  <si>
    <t>712363362R</t>
  </si>
  <si>
    <t>Povlakové krytiny střech do 10° z tvarovaných poplastovaných lišt délky 2 m závětrná lišta rš 150 mm</t>
  </si>
  <si>
    <t>Povlakové krytiny střech plochých do 10° z tvarovaných poplastovaných lišt pro mPVC závětrná lišta rš 150 mm</t>
  </si>
  <si>
    <t>712363443</t>
  </si>
  <si>
    <t>Provedení povlak krytiny mechanicky kotvenou do betonu TI tl do 140 mm rohové pole, budova v do 18m</t>
  </si>
  <si>
    <t>Provedení povlakové krytiny střech plochých do 10° s mechanicky kotvenou izolací včetně položení fólie a horkovzdušného svaření tl. tepelné izolace přes 100 do 140 mm budovy výšky do 18 m, kotvené do betonu nebo pórobetonu roh</t>
  </si>
  <si>
    <t>712363603</t>
  </si>
  <si>
    <t>Provedení povlak krytiny mechanicky kotvenou do betonu TI tl přes 240 mm rohové pole,budova v do 18m</t>
  </si>
  <si>
    <t>Provedení povlakové krytiny střech plochých do 10° s mechanicky kotvenou izolací včetně položení fólie a horkovzdušného svaření tl. tepelné izolace přes 240 mm budovy výšky do 18 m, kotvené do betonu nebo pórobetonu roh</t>
  </si>
  <si>
    <t>28375922</t>
  </si>
  <si>
    <t>deska EPS 200 pro trvalé zatížení v tlaku (max. 3600 kg/m2) tl 60mm</t>
  </si>
  <si>
    <t>28375960</t>
  </si>
  <si>
    <t>deska EPS 200 pro trvalé zatížení v tlaku (max. 3600 kg/m2) tl 140mm</t>
  </si>
  <si>
    <t>28376143</t>
  </si>
  <si>
    <t>klín izolační z pěnového polystyrenu EPS 200 spádový</t>
  </si>
  <si>
    <t>28376418</t>
  </si>
  <si>
    <t>deska z polystyrénu XPS, hrana polodrážková a hladký povrch tl 60mm</t>
  </si>
  <si>
    <t>28376422</t>
  </si>
  <si>
    <t>deska z polystyrénu XPS, hrana polodrážková a hladký povrch tl 100mm</t>
  </si>
  <si>
    <t>28376423</t>
  </si>
  <si>
    <t>deska z polystyrénu XPS, hrana polodrážková a hladký povrch tl 120mm</t>
  </si>
  <si>
    <t>713131145</t>
  </si>
  <si>
    <t>Montáž izolace tepelné stěn a základů lepením bodově rohoží, pásů, dílců, desek</t>
  </si>
  <si>
    <t>Montáž tepelné izolace stěn rohožemi, pásy, deskami, dílci, bloky (izolační materiál ve specifikaci) lepením bodově</t>
  </si>
  <si>
    <t>715121003</t>
  </si>
  <si>
    <t>Provedení izolace proti chemickým vlivům stropy tmel dvouvrstvý za studena</t>
  </si>
  <si>
    <t>Provedení izolace stavebních konstrukcí natěradly a tmely za studena  stěrkováním tmelem dvouvrstvým s penetrací ploch stropů</t>
  </si>
  <si>
    <t>715129301</t>
  </si>
  <si>
    <t>Příplatek k provedení izolace proti chemickým vlivům ZKD vrstvu tmelení stropů</t>
  </si>
  <si>
    <t>Provedení izolace stavebních konstrukcí natěradly a tmely za studena  stěrkováním tmelem dvouvrstvým s penetrací Příplatek k cenám za každou další vrstvu tmelení ploch stropů</t>
  </si>
  <si>
    <t>723</t>
  </si>
  <si>
    <t>Vnitřní vodovod</t>
  </si>
  <si>
    <t>723321R01</t>
  </si>
  <si>
    <t>potrubí PPR PN20 - studená voda - 20x3,4mm</t>
  </si>
  <si>
    <t>723321R02</t>
  </si>
  <si>
    <t>potrubí PPR PN20 - studená voda - 20x3,4mm - montáž</t>
  </si>
  <si>
    <t>723321R03</t>
  </si>
  <si>
    <t>izolace dle vyhlášky 193/2007Sb. pro potrubí PPR PN20 - studená voda 20x3,4mm</t>
  </si>
  <si>
    <t>723321R04</t>
  </si>
  <si>
    <t>izolace dle vyhlášky 193/2007Sb. pro potrubí PPR PN20 - studená voda 20x3,4 - montáž</t>
  </si>
  <si>
    <t>723321R05</t>
  </si>
  <si>
    <t>potrubí PPR PN20 - studená voda - 25x4,2mm</t>
  </si>
  <si>
    <t>723321R06</t>
  </si>
  <si>
    <t>potrubí PPR PN20 - studená voda - 25x4,2mm - montáž</t>
  </si>
  <si>
    <t>723321R07</t>
  </si>
  <si>
    <t>izolace dle vyhlášky 193/2007Sb. pro potrubí PPR PN20 - studená voda 25x4,2mm</t>
  </si>
  <si>
    <t>723321R08</t>
  </si>
  <si>
    <t>izolace dle vyhlášky 193/2007Sb. pro potrubí PPR PN20 - studená voda 25x4,2mm - montáž</t>
  </si>
  <si>
    <t>723321R09</t>
  </si>
  <si>
    <t>potrubí PPR PN20 - teplá voda - 20x3,4mm</t>
  </si>
  <si>
    <t>723321R10</t>
  </si>
  <si>
    <t>potrubí PPR PN20 - teplá voda - 20x3,4mm - montáž</t>
  </si>
  <si>
    <t>723321R11</t>
  </si>
  <si>
    <t>izolace dle vyhlášky 193/2007Sb. pro potrubí PPR PN20 - teplá voda 20x3,4mm</t>
  </si>
  <si>
    <t>723321R12</t>
  </si>
  <si>
    <t>izolace dle vyhlášky 193/2007Sb. pro potrubí PPR PN20 - teplá voda 20x3,4 - montáž</t>
  </si>
  <si>
    <t>723321R13</t>
  </si>
  <si>
    <t>723321R14</t>
  </si>
  <si>
    <t>směšovací páková baterie stojánková umyvadlová</t>
  </si>
  <si>
    <t>723321R15</t>
  </si>
  <si>
    <t>směšovací páková baterie stojánková umyvadlová - montáž</t>
  </si>
  <si>
    <t>723321R16</t>
  </si>
  <si>
    <t>směšovací páková baterie stojánková dřezová</t>
  </si>
  <si>
    <t>723321R17</t>
  </si>
  <si>
    <t>směšovací páková baterie stojánková dřezová - montáž</t>
  </si>
  <si>
    <t>723321R18</t>
  </si>
  <si>
    <t>směšovací páková baterie sprchová nástěnná</t>
  </si>
  <si>
    <t>723321R19</t>
  </si>
  <si>
    <t>směšovací páková baterie sprchová nástěnná  - montáž</t>
  </si>
  <si>
    <t>723321R20</t>
  </si>
  <si>
    <t>rohový kulový ventil DN 15 ( G1/2" / M10 )</t>
  </si>
  <si>
    <t>723321R21</t>
  </si>
  <si>
    <t>rohový kulový ventil DN 15 ( G1/2" / M10 ) - montáž</t>
  </si>
  <si>
    <t>723321R22</t>
  </si>
  <si>
    <t>kulový kohout uzavírací DN20</t>
  </si>
  <si>
    <t>723321R23</t>
  </si>
  <si>
    <t>kulový kohout uzavírací DN20 - montáž</t>
  </si>
  <si>
    <t>723321R24</t>
  </si>
  <si>
    <t>zpětný ventil DN20</t>
  </si>
  <si>
    <t>723321R25</t>
  </si>
  <si>
    <t>zpětný ventil DN20 - montáž</t>
  </si>
  <si>
    <t>723321R26</t>
  </si>
  <si>
    <t>připojovací protišroubení PPR k armaturám DN20</t>
  </si>
  <si>
    <t>723321R27</t>
  </si>
  <si>
    <t>montáž šroubení DN20</t>
  </si>
  <si>
    <t>723321R28</t>
  </si>
  <si>
    <t>vodoměr Qn = 1,5m3/h - studená voda</t>
  </si>
  <si>
    <t>723321R29</t>
  </si>
  <si>
    <t>vodoměr Qn = 1,5m3/h - studená voda - montáž</t>
  </si>
  <si>
    <t>723321R30</t>
  </si>
  <si>
    <t>připojovací protišroubení vodoměrové plombovatelné</t>
  </si>
  <si>
    <t>723321R31</t>
  </si>
  <si>
    <t>montáž vodoměrového plombovatelného šroubení</t>
  </si>
  <si>
    <t>723321R32</t>
  </si>
  <si>
    <t>elektrický tlakový průtokový ohřívák TUV 10l ( 14kW ) s bezpečnostní připojovací armaturou</t>
  </si>
  <si>
    <t>723321R33</t>
  </si>
  <si>
    <t>montáž elektrického tlakového průtokového ohříváku TUV 10l ( 14kW ) s bezpečnostní připojovací armaturou</t>
  </si>
  <si>
    <t>723321R34</t>
  </si>
  <si>
    <t>723321R35</t>
  </si>
  <si>
    <t>723321R36</t>
  </si>
  <si>
    <t>Propláchnutí systému</t>
  </si>
  <si>
    <t>723321R37</t>
  </si>
  <si>
    <t>723321R38</t>
  </si>
  <si>
    <t>Napuštění a odvzdušnění systému</t>
  </si>
  <si>
    <t>723321R39</t>
  </si>
  <si>
    <t>723321R40</t>
  </si>
  <si>
    <t>724</t>
  </si>
  <si>
    <t>Vnitřní kanalizace</t>
  </si>
  <si>
    <t>724321R01</t>
  </si>
  <si>
    <t>potrubí PP - systém HT - splašky - HTEM 50</t>
  </si>
  <si>
    <t>724321R02</t>
  </si>
  <si>
    <t>potrubí PP - systém HT - splašky - HTEM 50 - montáž</t>
  </si>
  <si>
    <t>724321R03</t>
  </si>
  <si>
    <t>potrubí PP - systém HT - splašky - HTEM 75</t>
  </si>
  <si>
    <t>724321R04</t>
  </si>
  <si>
    <t>potrubí PP - systém HT - splašky - HTEM 75 - montáž</t>
  </si>
  <si>
    <t>724321R05</t>
  </si>
  <si>
    <t>potrubí PP - systém HT - splašky - HTEM 110</t>
  </si>
  <si>
    <t>724321R06</t>
  </si>
  <si>
    <t>potrubí PP - systém HT - splašky - HTEM 110 - montáž</t>
  </si>
  <si>
    <t>724321R07</t>
  </si>
  <si>
    <t>potrubí PVC - systém KG - splašky - KGEM 110</t>
  </si>
  <si>
    <t>724321R08</t>
  </si>
  <si>
    <t>potrubí PVC - systém KG - splašky - KGEM 110 - montáž</t>
  </si>
  <si>
    <t>724321R09</t>
  </si>
  <si>
    <t>potrubí PVC - systém KG - splašky - KGEM 125</t>
  </si>
  <si>
    <t>724321R10</t>
  </si>
  <si>
    <t>potrubí PVC - systém KG - splašky - KGEM 125 - montáž</t>
  </si>
  <si>
    <t>724321R11</t>
  </si>
  <si>
    <t>potrubí PVC - systém KG - splašky - KGEM 160</t>
  </si>
  <si>
    <t>724321R12</t>
  </si>
  <si>
    <t>724321R13</t>
  </si>
  <si>
    <t>724321R14</t>
  </si>
  <si>
    <t>724321R15</t>
  </si>
  <si>
    <t>724321R16</t>
  </si>
  <si>
    <t>724321R17</t>
  </si>
  <si>
    <t>724321R18</t>
  </si>
  <si>
    <t>724321R19</t>
  </si>
  <si>
    <t>záchodová mísa závěsná keramická</t>
  </si>
  <si>
    <t>724321R20</t>
  </si>
  <si>
    <t>záchodová mísa závěsná nerezová bezpečnostní</t>
  </si>
  <si>
    <t>724321R21</t>
  </si>
  <si>
    <t>instalační WC modul samonosný</t>
  </si>
  <si>
    <t>724321R22</t>
  </si>
  <si>
    <t>ovládací deska splachování</t>
  </si>
  <si>
    <t>724321R23</t>
  </si>
  <si>
    <t>záchodová mísa - montáž</t>
  </si>
  <si>
    <t>724321R24</t>
  </si>
  <si>
    <t>kuchyňský dřez nerezový</t>
  </si>
  <si>
    <t>724321R25</t>
  </si>
  <si>
    <t>kuchyňský dřez nerezový - montáž</t>
  </si>
  <si>
    <t>724321R26</t>
  </si>
  <si>
    <t>sprchový box</t>
  </si>
  <si>
    <t>724321R27</t>
  </si>
  <si>
    <t>sprchový box - montáž</t>
  </si>
  <si>
    <t>724321R28</t>
  </si>
  <si>
    <t>umyvadlo keramické závěsné 550mm</t>
  </si>
  <si>
    <t>724321R29</t>
  </si>
  <si>
    <t>umyvadlo závěsné - montáž</t>
  </si>
  <si>
    <t>724321R30</t>
  </si>
  <si>
    <t>zápachová uzávěrka umyvadlová trubková nerezová</t>
  </si>
  <si>
    <t>724321R31</t>
  </si>
  <si>
    <t>zápachová uzávěrka umyvadlová trubková nerezová - montáž</t>
  </si>
  <si>
    <t>724321R32</t>
  </si>
  <si>
    <t>zápachová uzávěrka sprchová</t>
  </si>
  <si>
    <t>724321R33</t>
  </si>
  <si>
    <t>zápachová uzávěrka sprchová - montáž</t>
  </si>
  <si>
    <t>724321R34</t>
  </si>
  <si>
    <t>zápachová uzávěrka dřezová trubková</t>
  </si>
  <si>
    <t>724321R35</t>
  </si>
  <si>
    <t>zápachová uzávěrka dřezová trubková - montáž</t>
  </si>
  <si>
    <t>724321R36</t>
  </si>
  <si>
    <t>724321R37</t>
  </si>
  <si>
    <t>724321R38</t>
  </si>
  <si>
    <t>724321R39</t>
  </si>
  <si>
    <t>724321R40</t>
  </si>
  <si>
    <t>ventilační hlavice HTHL110</t>
  </si>
  <si>
    <t>724321R41</t>
  </si>
  <si>
    <t>ventilační hlavice HTHL110 - montáž</t>
  </si>
  <si>
    <t>724321R42</t>
  </si>
  <si>
    <t>požární těsnění a tmely</t>
  </si>
  <si>
    <t>724321R43</t>
  </si>
  <si>
    <t>724321R44</t>
  </si>
  <si>
    <t>724321R45</t>
  </si>
  <si>
    <t>724321R46</t>
  </si>
  <si>
    <t>724321R47</t>
  </si>
  <si>
    <t>724321R48</t>
  </si>
  <si>
    <t>724321R49</t>
  </si>
  <si>
    <t>vedlejší rozpočtové náklady</t>
  </si>
  <si>
    <t>%</t>
  </si>
  <si>
    <t>763</t>
  </si>
  <si>
    <t>Konstrukce suché výstavby</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</si>
  <si>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</si>
  <si>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</si>
  <si>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</si>
  <si>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Vceně -1611 a -1612 nejsou započteny náklady na profily; tyto se oceňují ve specifikaci. Doporučené množství na 1 m2 stěny je:   a) 1,9 m profilu CW a 0,8 m profilu UW u ceny. -1611,   b) 1,9 m profilu CD a 0,5 m profilu UD u ceny -1612.   6. Vcenách -1621 až -1641 Montáž desek nejsou započteny náklady na desky; tato dodávka se oceňuje ve specifikaci.   7. Ostatní konstrukce a práce a příplatky, neuvedené vtomto souboru cen, se oceňují cenami 763 11-17.. pro příčky ze sádrokartonových desek.</t>
  </si>
  <si>
    <t>763131451</t>
  </si>
  <si>
    <t>SDK podhled deska 1xH2 12,5 bez TI dvouvrstvá spodní kce profil CD+UD</t>
  </si>
  <si>
    <t>Podhled ze sádrokartonových desek  dvouvrstvá zavěšená spodní konstrukce z ocelových profilů CD, UD jednoduše opláštěná deskou impregnovanou H2, tl. 12,5 mm, bez TI</t>
  </si>
  <si>
    <t>1. Vcenách jsou započteny i náklady na tmelení a výztužnou pásku.   2. Vcenách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Vceně -1611 nejsou započteny náklady na dřevo a vcenách -2612 a -2613 náklady na profily; tyto se oceňují ve specifikaci. Doporučené množství na 1 m2 příčky je 3,0 m profilu CD a 0,9 m profilu UD.   6. Vcenách -1621 až -1624 Montáž desek nejsou započteny náklady na desky; tato dodávka se oceňuje ve specifikaci.   7. Vceně -1763 Příplatek za průhyb nosného stropu přes 20 mm je započtena pouze montáž, atypický profil se oceňuje individuálně ve specifikaci.</t>
  </si>
  <si>
    <t>763131714</t>
  </si>
  <si>
    <t>SDK podhled základní penetrační nátěr</t>
  </si>
  <si>
    <t>Podhled ze sádrokartonových desek  ostatní práce a konstrukce na podhledech ze sádrokartonových desek základní penetrační nátěr</t>
  </si>
  <si>
    <t>763131765</t>
  </si>
  <si>
    <t>Příplatek k SDK podhledu za výšku zavěšení přes 0,5 do 1,0 m</t>
  </si>
  <si>
    <t>Podhled ze sádrokartonových desek  Příplatek k cenám za výšku zavěšení přes 0,5 do 1,0 m</t>
  </si>
  <si>
    <t>763321113</t>
  </si>
  <si>
    <t>Cementovláknitá stěna předsazená tl 150 mm CW+UW 75 desky 1x12,5 TI 60 mm 27 kg/m3</t>
  </si>
  <si>
    <t>Stěna předsazená z cementovláknitých nebo cementových desek  s nosnou konstrukcí z jednoduchých ocelových profilů UW, CW jednoduše opláštěná deskou tl. 12,5 mm, příčka tl. 150 mm, profil 75, TI tl. 60 mm 27 kg/m3</t>
  </si>
  <si>
    <t>1. Vceně jsou započteny i náklady na tmelení.   2. Ostatní konstrukce a práce a příplatky u předsazených stěn lze ocenit cenami 763 12-17.. pro předsazené stěny ze sádrokartonových desek nebo cenami 763 11-17.. pro příčky ze sádrokartonových desek.</t>
  </si>
  <si>
    <t>7642126611R</t>
  </si>
  <si>
    <t>Oplechování rovné krycí čelní plech z Pz s povrchovou úpravou rš 150 mm</t>
  </si>
  <si>
    <t>Oplechování střešních prvků z pozinkovaného plechu s povrchovou úpravou - krycí čelní plech střechy rovné rš 150 mm</t>
  </si>
  <si>
    <t>7642126621R</t>
  </si>
  <si>
    <t>Oplechování rovné krycí čelní plech z Pz s povrchovou úpravou rš 180 mm</t>
  </si>
  <si>
    <t>Oplechování střešních prvků z pozinkovaného plechu s povrchovou úpravou okapu - krycí čelní plech střechy rovné rš 180 mm</t>
  </si>
  <si>
    <t>7642126622R</t>
  </si>
  <si>
    <t>Oplechování rovné krycí čelní plech z Pz s povrchovou úpravou rš 250 mm</t>
  </si>
  <si>
    <t>Oplechování střešních prvků z pozinkovaného plechu s povrchovou úpravou okapu - krycí čelní plech střechy rovné rš 250 mm</t>
  </si>
  <si>
    <t>7642126623R</t>
  </si>
  <si>
    <t>764212663</t>
  </si>
  <si>
    <t>Oplechování rovné okapové hrany z Pz s povrchovou úpravou rš 250 mm</t>
  </si>
  <si>
    <t>Oplechování střešních prvků z pozinkovaného plechu s povrchovou úpravou okapu okapovým plechem střechy rovné rš 250 mm</t>
  </si>
  <si>
    <t>7642126631R</t>
  </si>
  <si>
    <t>7642126641R</t>
  </si>
  <si>
    <t>Oplechování rovné okapové hrany z Pz s povrchovou úpravou rš 300 mm</t>
  </si>
  <si>
    <t>Oplechování střešních prvků z pozinkovaného plechu s povrchovou úpravou okapu okapovým plechem střechy rovné rš 300 mm</t>
  </si>
  <si>
    <t>7642166011R</t>
  </si>
  <si>
    <t>Oplechování rovných parapetů mechanicky kotvené z Pz s povrchovou úpravou rš 150 mm</t>
  </si>
  <si>
    <t>Oplechování parapetů z pozinkovaného plechu s povrchovou úpravou rovných mechanicky kotvené, bez rohů rš 150 mm</t>
  </si>
  <si>
    <t>764216603</t>
  </si>
  <si>
    <t>Oplechování rovných parapetů mechanicky kotvené z Pz s povrchovou úpravou rš 250 mm</t>
  </si>
  <si>
    <t>Oplechování parapetů z pozinkovaného plechu s povrchovou úpravou rovných mechanicky kotvené, bez rohů rš 250 mm</t>
  </si>
  <si>
    <t>7643116401R</t>
  </si>
  <si>
    <t>Lemování zdí střech s krytinou povlakovou z Pz s povrchovou úpravou rš 1250 mm +přítlačná lišta rš 50mm</t>
  </si>
  <si>
    <t>Lemování zdí z pozinkovaného plechu s povrchovou úpravou ze segmentů, střech s krytinou povlakovou rš 1250 mm +přítlačná lišta 50mm</t>
  </si>
  <si>
    <t>252</t>
  </si>
  <si>
    <t>7645116011R</t>
  </si>
  <si>
    <t>253</t>
  </si>
  <si>
    <t>764511603</t>
  </si>
  <si>
    <t>Žlab podokapní půlkruhový z Pz s povrchovou úpravou rš 400 mm</t>
  </si>
  <si>
    <t>Žlab podokapní z pozinkovaného plechu s povrchovou úpravou včetně háků a čel půlkruhový rš 400 mm</t>
  </si>
  <si>
    <t>254</t>
  </si>
  <si>
    <t>255</t>
  </si>
  <si>
    <t>764518623</t>
  </si>
  <si>
    <t>Svody kruhové včetně objímek, kolen, odskoků z Pz s povrchovou úpravou průměru 120 mm</t>
  </si>
  <si>
    <t>Svod z pozinkovaného plechu s upraveným povrchem včetně objímek, kolen a odskoků kruhový, průměru 120 mm</t>
  </si>
  <si>
    <t>766</t>
  </si>
  <si>
    <t>Konstrukce truhlářské</t>
  </si>
  <si>
    <t>256</t>
  </si>
  <si>
    <t>60794100</t>
  </si>
  <si>
    <t>deska parapetní dřevotřísková vnitřní 150x1000mm</t>
  </si>
  <si>
    <t>257</t>
  </si>
  <si>
    <t>61140050</t>
  </si>
  <si>
    <t>okno plastové otevíravé/sklopné trojsklo do plochy 1m2</t>
  </si>
  <si>
    <t>258</t>
  </si>
  <si>
    <t>61140052</t>
  </si>
  <si>
    <t>okno plastové otevíravé/sklopné trojsklo přes plochu 1m2 do v1,5m</t>
  </si>
  <si>
    <t>259</t>
  </si>
  <si>
    <t>766622135</t>
  </si>
  <si>
    <t>Montáž plastových oken plochy přes 1 m2 otevíravých výšky do 1,5m s rámem do celostěnových panelů</t>
  </si>
  <si>
    <t>Montáž oken plastových včetně montáže rámu plochy přes 1 m2 otevíravých do celostěnových panelů nebo ocelových rámů, výšky do 1,5 m</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</si>
  <si>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</si>
  <si>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260</t>
  </si>
  <si>
    <t>766622217</t>
  </si>
  <si>
    <t>Montáž plastových oken plochy do 1 m2 otevíravých s rámem do celostěnových panelů</t>
  </si>
  <si>
    <t>Montáž oken plastových plochy do 1 m2 včetně montáže rámu otevíravých do celostěnových panelů nebo ocelových rámů, výšky</t>
  </si>
  <si>
    <t>261</t>
  </si>
  <si>
    <t>766629213</t>
  </si>
  <si>
    <t>Příplatek k montáži oken rovné ostění připojovací spára do 15 mm - folie</t>
  </si>
  <si>
    <t>Montáž oken dřevěných Příplatek k cenám za tepelnou izolaci mezi ostěním a rámem okna při rovném ostění, připojovací spára tl. do 15 mm, fólie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</si>
  <si>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</si>
  <si>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262</t>
  </si>
  <si>
    <t>766660001</t>
  </si>
  <si>
    <t>Montáž dveřních křídel otvíravých jednokřídlových š do 0,8 m do ocelové zárubně</t>
  </si>
  <si>
    <t>Montáž dveřních křídel dřevěných nebo plastových otevíravých do ocelové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</si>
  <si>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</si>
  <si>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263</t>
  </si>
  <si>
    <t>766660002</t>
  </si>
  <si>
    <t>Montáž dveřních křídel otvíravých jednokřídlových š přes 0,8 m do ocelové zárubně</t>
  </si>
  <si>
    <t>Montáž dveřních křídel dřevěných nebo plastových otevíravých do ocelové zárubně povrchově upravených jednokřídlových, šířky přes 800 mm</t>
  </si>
  <si>
    <t>264</t>
  </si>
  <si>
    <t>766660021</t>
  </si>
  <si>
    <t>Montáž dveřních křídel otvíravých jednokřídlových š do 0,8 m požárních do ocelové zárubně</t>
  </si>
  <si>
    <t>Montáž dveřních křídel dřevěných nebo plastových otevíravých do ocelové zárubně protipožárních jednokřídlových, šířky do 800 mm</t>
  </si>
  <si>
    <t>265</t>
  </si>
  <si>
    <t>766694112</t>
  </si>
  <si>
    <t>Montáž parapetních desek dřevěných nebo plastových šířky do 30 cm délky do 1,6 m</t>
  </si>
  <si>
    <t>Montáž ostatních truhlářských konstrukcí parapetních desek dřevěných nebo plastových šířky do 300 mm, délky přes 1000 do 1600 mm</t>
  </si>
  <si>
    <t>1. Vcenách 766 69 - 3421 a 3422 jsou započteny i náklady na zaměření zřizovaných otvorů.   2. Cenami -97 . . nelze oceňovat venkovní krycí lišty balkónových dveří; tato montáž se oceňuje cenou -1610.</t>
  </si>
  <si>
    <t>266</t>
  </si>
  <si>
    <t>766694113</t>
  </si>
  <si>
    <t>Montáž parapetních desek dřevěných nebo plastových šířky do 30 cm délky do 2,6 m</t>
  </si>
  <si>
    <t>Montáž ostatních truhlářských konstrukcí parapetních desek dřevěných nebo plastových šířky do 300 mm, délky přes 1600 do 2600 mm</t>
  </si>
  <si>
    <t>267</t>
  </si>
  <si>
    <t>R321-4L</t>
  </si>
  <si>
    <t>4/L - dveře vnitřní hladké laminované světlý plné 1křídlé 800x1970mm, včetně kování, prahu, povrchové úpravy, doplňků, provedení dle PD</t>
  </si>
  <si>
    <t>268</t>
  </si>
  <si>
    <t>R321-5P</t>
  </si>
  <si>
    <t>5/P - dveře vnitřní hladké laminované světlý plné 1křídlé 1000x1970mm, včetně kování, prahu, povrchové úpravy, doplňků, provedení dle PD</t>
  </si>
  <si>
    <t>269</t>
  </si>
  <si>
    <t>R321-6P</t>
  </si>
  <si>
    <t>6/P - dveře vnitřní hladké laminované světlý plné 1křídlé 800x1970mm, včetně kování, prahu, povrchové úpravy, doplňků, provedení dle PD</t>
  </si>
  <si>
    <t>270</t>
  </si>
  <si>
    <t>R321-61P</t>
  </si>
  <si>
    <t>6*/P - dveře vnitřní hladké laminované světlý plné 1křídlé 800x1970mm s větrací mřížkou, včetně kování, prahu, povrchové úpravy, doplňků, provedení dle PD</t>
  </si>
  <si>
    <t>271</t>
  </si>
  <si>
    <t>R321-7L</t>
  </si>
  <si>
    <t>7/L - dveře vnitřní hladké laminované světlý plné 1křídlé 700x1970mm s větrací mřížkou, včetně kování, prahu, povrchové úpravy, doplňků, provedení dle PD</t>
  </si>
  <si>
    <t>272</t>
  </si>
  <si>
    <t>R321-7P</t>
  </si>
  <si>
    <t>7/P - dveře vnitřní hladké laminované světlý plné 1křídlé 700x1970mm s větrací mřížkou, včetně kování, prahu, povrchové úpravy, doplňků, provedení dle PD</t>
  </si>
  <si>
    <t>273</t>
  </si>
  <si>
    <t>R321-8P</t>
  </si>
  <si>
    <t>8/P - dveře vnitřní hladké laminované světlý plné 1křídlé 800x1970mm protipožární EW 15 DP3-C2, včetně kování, prahu, povrchové úpravy, doplňků, provedení dle P</t>
  </si>
  <si>
    <t>274</t>
  </si>
  <si>
    <t>275</t>
  </si>
  <si>
    <t>276</t>
  </si>
  <si>
    <t>767640221</t>
  </si>
  <si>
    <t>Montáž dveří ocelových vchodových dvoukřídlových bez nadsvětlíku</t>
  </si>
  <si>
    <t>Montáž dveří ocelových  vchodových dvoukřídlové bez nadsvětlíku</t>
  </si>
  <si>
    <t>277</t>
  </si>
  <si>
    <t>767651111</t>
  </si>
  <si>
    <t>Montáž vrat garážových sekčních zajížděcích pod strop plochy do 6 m2</t>
  </si>
  <si>
    <t>Montáž vrat garážových nebo průmyslových sekčních zajížděcích pod strop, plochy do 6 m2</t>
  </si>
  <si>
    <t>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</si>
  <si>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278</t>
  </si>
  <si>
    <t>767651126</t>
  </si>
  <si>
    <t>Montáž vrat garážových sekčních elektrického stropního pohonu</t>
  </si>
  <si>
    <t>Montáž vrat garážových nebo průmyslových příslušenství sekčních vrat elektrického pohonu</t>
  </si>
  <si>
    <t>279</t>
  </si>
  <si>
    <t>767662120</t>
  </si>
  <si>
    <t>Montáž mříží pevných přivařených</t>
  </si>
  <si>
    <t>Montáž mříží pevných, připevněných svařováním</t>
  </si>
  <si>
    <t>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t>
  </si>
  <si>
    <t>280</t>
  </si>
  <si>
    <t>767810112</t>
  </si>
  <si>
    <t>Montáž mřížek větracích čtyřhranných průřezu do 0,04 m2</t>
  </si>
  <si>
    <t>Montáž větracích mřížek ocelových  čtyřhranných, průřezu přes 0,01 do 0,04 m2</t>
  </si>
  <si>
    <t>1. Ceny jsou kalkulovány pro osazení větracích mřížek do předem připravené konstrukce.</t>
  </si>
  <si>
    <t>281</t>
  </si>
  <si>
    <t>767832102</t>
  </si>
  <si>
    <t>Montáž venkovních požárních žebříků do zdiva bez suchovodu</t>
  </si>
  <si>
    <t>282</t>
  </si>
  <si>
    <t>767834112</t>
  </si>
  <si>
    <t>Příplatek k ceně za montáž ocharanného koše svařovaný</t>
  </si>
  <si>
    <t>Montáž venkovních požárních žebříků Příplatek k cenám za montáž ochranného koše, připevněného svařováním</t>
  </si>
  <si>
    <t>283</t>
  </si>
  <si>
    <t>R321-1L</t>
  </si>
  <si>
    <t>1/L - dveře ocelové exteriérové zateplené 2křídlé 1620x2400mm, včetně dodávky zárubně, povrchové úpravy, provedení dle PD</t>
  </si>
  <si>
    <t>284</t>
  </si>
  <si>
    <t>R321-1Z</t>
  </si>
  <si>
    <t>1/Z - žebřík venkovní bez suchovodu  s ochranným košem v provedení žárový Zn, vč.povrchové úpravy, kotvení, doplňků</t>
  </si>
  <si>
    <t>285</t>
  </si>
  <si>
    <t>R321-11Z</t>
  </si>
  <si>
    <t>11/Z - Mříž do okna 2310x1230mm bezpečnostní pevná, včetně povrchové úpravy, kotevních prvků</t>
  </si>
  <si>
    <t>286</t>
  </si>
  <si>
    <t>R321-12Z</t>
  </si>
  <si>
    <t>12/Z - Mříž do okna 1100x1230mm bezpečnostní pevná, včetně povrchové úpravy, kotevních prvků</t>
  </si>
  <si>
    <t>287</t>
  </si>
  <si>
    <t>R321-13Z</t>
  </si>
  <si>
    <t>13/Z - Mříž do okna 2310x550mm bezpečnostní pevná, včetně povrchové úpravy, kotevních prvků</t>
  </si>
  <si>
    <t>288</t>
  </si>
  <si>
    <t>R321-14Z</t>
  </si>
  <si>
    <t>14/Z - Mříž do okna 510x550mm bezpečnostní pevná, včetně povrchové úpravy, kotevních prvků</t>
  </si>
  <si>
    <t>289</t>
  </si>
  <si>
    <t>R321-15Z</t>
  </si>
  <si>
    <t>15/Z - ocelové zábradlí v.0,9m, včetně povrchové úpravy, kotevních prvků</t>
  </si>
  <si>
    <t>290</t>
  </si>
  <si>
    <t>R321-16Z</t>
  </si>
  <si>
    <t>16/Z - ocelové zábradlí v.0,9m, včetně povrchové úpravy, kotevních prvků</t>
  </si>
  <si>
    <t>291</t>
  </si>
  <si>
    <t>R321-17Z</t>
  </si>
  <si>
    <t>17/Z - ocelové zábradlí v.0,9m, včetně povrchové úpravy, kotevních prvků</t>
  </si>
  <si>
    <t>292</t>
  </si>
  <si>
    <t>R321-18Z</t>
  </si>
  <si>
    <t>18/Z - ocelové zábradlí v.0,9m, včetně povrchové úpravy, kotevních prvků</t>
  </si>
  <si>
    <t>293</t>
  </si>
  <si>
    <t>R321-2L</t>
  </si>
  <si>
    <t>2/L - dveře ocelové exteriérové zateplené 1křídlé 1100x2100mm, s větrací mřížkou 800x400 mm včetně protidešťové žaluzie a síťky proti hmyzu (dodávka v rámci výp</t>
  </si>
  <si>
    <t>294</t>
  </si>
  <si>
    <t>R321-20</t>
  </si>
  <si>
    <t>20 -vrata garážová sekční z ocelových lamel, zateplená PUR 2500x2400mm, včetně pohonu, ovládání, provedení dle PD</t>
  </si>
  <si>
    <t>295</t>
  </si>
  <si>
    <t>R321-27Z</t>
  </si>
  <si>
    <t>27/Z - Větrací mřížka včetně síťky proti hmyzu 200x200mm, vč.povrchové úpravy, kotvení, doplňků</t>
  </si>
  <si>
    <t>296</t>
  </si>
  <si>
    <t>R321-3P</t>
  </si>
  <si>
    <t>3/P - dveře ocelové exteriérové zateplené 1křídlé 1100x2100mm, včetně dodávky zárubně, provedení dle PD</t>
  </si>
  <si>
    <t>297</t>
  </si>
  <si>
    <t>R321-30Z</t>
  </si>
  <si>
    <t>30/Z - Větrací mřížka včetně 200x200mm, vč.povrchové úpravy, kotvení, doplňků</t>
  </si>
  <si>
    <t>298</t>
  </si>
  <si>
    <t>R767321-01</t>
  </si>
  <si>
    <t>299</t>
  </si>
  <si>
    <t>R767321-24Z</t>
  </si>
  <si>
    <t>24/Z - Ochranná klec na VZT chladící jednotku vel.850x650x350mm, včetně kotvení a povrchové úpravy, provedení dle PD, D+M</t>
  </si>
  <si>
    <t>300</t>
  </si>
  <si>
    <t>R767321-25Z</t>
  </si>
  <si>
    <t>25/Z - Kotevní kus pro ukotvení bezpečnostních mříží, provedení dle PD, D+M</t>
  </si>
  <si>
    <t>301</t>
  </si>
  <si>
    <t>R767321-26Z</t>
  </si>
  <si>
    <t>26/Z - Zakrytí nepoužívaných (rezervních) prostupů v podlaze - žebrovaný plech tl.5mm, provedení dle PD, D+M</t>
  </si>
  <si>
    <t>302</t>
  </si>
  <si>
    <t>R767321-28Z</t>
  </si>
  <si>
    <t>28/Z - Záchytný systém proti pádu osob do konstrukce střechy, systémové řešení, provedení dle PD, D+M</t>
  </si>
  <si>
    <t>303</t>
  </si>
  <si>
    <t>R767321-29Z</t>
  </si>
  <si>
    <t>29/Z - Přenosný AL žebřík délky 2,5m s háky na konci pro zavešení, včetně ok a kotvení, provedení dle PD, D+M</t>
  </si>
  <si>
    <t>304</t>
  </si>
  <si>
    <t>R767321-31Z</t>
  </si>
  <si>
    <t>31/Z - Lemovací úhelník 40x40x5mm u hrany dorazu vratové výplně včetně kotvení, provedení dle PD, D+M</t>
  </si>
  <si>
    <t>305</t>
  </si>
  <si>
    <t>R767321-32Z</t>
  </si>
  <si>
    <t>Plechová tabule u vstupu s označením vlastníka objektu, včetně povrchové úpravy, kotvení, D+M</t>
  </si>
  <si>
    <t>306</t>
  </si>
  <si>
    <t>R767321-33Z</t>
  </si>
  <si>
    <t>7691</t>
  </si>
  <si>
    <t>Vzduchotechnika - Zařízení č. 1 - přirozené větrání kabelového prostoru m.č.001</t>
  </si>
  <si>
    <t>307</t>
  </si>
  <si>
    <t>7691321R01</t>
  </si>
  <si>
    <t>regulační klapka těsná se servopohonem 230V, vel. 1500x500</t>
  </si>
  <si>
    <t>308</t>
  </si>
  <si>
    <t>7691321R02</t>
  </si>
  <si>
    <t>montáž klapky</t>
  </si>
  <si>
    <t>309</t>
  </si>
  <si>
    <t>7691321R03</t>
  </si>
  <si>
    <t>protidešťová žaluzie s pozed.rámem a sítí proti hmyzu, vel. 1500x500, provedení pozink, barva bílá</t>
  </si>
  <si>
    <t>310</t>
  </si>
  <si>
    <t>7691321R04</t>
  </si>
  <si>
    <t>montáž žaluzie</t>
  </si>
  <si>
    <t>7693</t>
  </si>
  <si>
    <t>Vzduchotechnika - Zařízení č. 3 - sdružené větrání haly technologie m.č.105</t>
  </si>
  <si>
    <t>311</t>
  </si>
  <si>
    <t>7693321R01</t>
  </si>
  <si>
    <t>Střešní axiální ventilátor pro odvod vzduchu: V=10.500m3/hod., celk.tlak 60 Pa, N=1,1kW, 400V, 3,3A, IP65, Lp = 65/63 dB(A). Standard HCTT6/710-B.</t>
  </si>
  <si>
    <t>312</t>
  </si>
  <si>
    <t>7693321R02</t>
  </si>
  <si>
    <t>montáž ventilátoru, vč. příslušenství 3.02-3.04</t>
  </si>
  <si>
    <t>313</t>
  </si>
  <si>
    <t>7693321R03</t>
  </si>
  <si>
    <t>tlumič hluku na sání, útlum při 250Hz D=7 dB(A), Standard: JAA1100.</t>
  </si>
  <si>
    <t>314</t>
  </si>
  <si>
    <t>7693321R04</t>
  </si>
  <si>
    <t>zpětná klapka, Standard: JCA1100</t>
  </si>
  <si>
    <t>315</t>
  </si>
  <si>
    <t>7693321R05</t>
  </si>
  <si>
    <t>frekvenční měnič VFTM TRI-1,5</t>
  </si>
  <si>
    <t>316</t>
  </si>
  <si>
    <t>7693321R06</t>
  </si>
  <si>
    <t>regulační klapka těsná se servopohonem 230V, vel. 1000x2000</t>
  </si>
  <si>
    <t>317</t>
  </si>
  <si>
    <t>7693321R07</t>
  </si>
  <si>
    <t>318</t>
  </si>
  <si>
    <t>7693321R08</t>
  </si>
  <si>
    <t>regulační klapka těsná se servopohonem 230V, vel. 1400x1250</t>
  </si>
  <si>
    <t>319</t>
  </si>
  <si>
    <t>7693321R09</t>
  </si>
  <si>
    <t>320</t>
  </si>
  <si>
    <t>7693321R10</t>
  </si>
  <si>
    <t>protidešťová žaluzie s pozed.rámem a sítí proti hmyzu, vel. 1000x2000, provedení pozink, barva bílá</t>
  </si>
  <si>
    <t>321</t>
  </si>
  <si>
    <t>7693321R11</t>
  </si>
  <si>
    <t>322</t>
  </si>
  <si>
    <t>7693321R12</t>
  </si>
  <si>
    <t>protidešťová žaluzie s pozed.rámem a sítí proti hmyzu, vel. 1400x1250, provedení pozink, barva bílá</t>
  </si>
  <si>
    <t>323</t>
  </si>
  <si>
    <t>7693321R13</t>
  </si>
  <si>
    <t>7694</t>
  </si>
  <si>
    <t>Vzduchotechnika - Zařízení č. 4</t>
  </si>
  <si>
    <t>324</t>
  </si>
  <si>
    <t>7694321R01</t>
  </si>
  <si>
    <t>Střešní axiální ventilátor pro odvod vzduchu: V=13.000m3/hod., celk.tlak 50 Pa, N=0,75W, 400V, 2,5A, IP65, Lp = 65/63 dB(A). Standard HCTT6/800-B.</t>
  </si>
  <si>
    <t>325</t>
  </si>
  <si>
    <t>7694321R02</t>
  </si>
  <si>
    <t>montáž ventilátoru, vč. příslušenství 4.02-4.04</t>
  </si>
  <si>
    <t>326</t>
  </si>
  <si>
    <t>7694321R03</t>
  </si>
  <si>
    <t>327</t>
  </si>
  <si>
    <t>7694321R04</t>
  </si>
  <si>
    <t>328</t>
  </si>
  <si>
    <t>7694321R05</t>
  </si>
  <si>
    <t>7695</t>
  </si>
  <si>
    <t>Vzduchotechnika - Zařízení č. 5 - odsávání sociálních zařízení, m.č.111, 113 a 114</t>
  </si>
  <si>
    <t>329</t>
  </si>
  <si>
    <t>7695321R01</t>
  </si>
  <si>
    <t>Potrubní ventilátor diagonální tichý plastový, vč. příslušenství, pro odvod V=250m3/hod., pcel = 200 Pa, N=68W, 230V, 0,3A, 50 Hz, Lp=46 dB(A). standard RK160</t>
  </si>
  <si>
    <t>330</t>
  </si>
  <si>
    <t>7695321R02</t>
  </si>
  <si>
    <t>montáž ventilátoru, vč. příslušenství 5.02-5.04</t>
  </si>
  <si>
    <t>331</t>
  </si>
  <si>
    <t>7695321R03</t>
  </si>
  <si>
    <t>spojovací manžeta VBM160</t>
  </si>
  <si>
    <t>332</t>
  </si>
  <si>
    <t>7695321R04</t>
  </si>
  <si>
    <t>montáž manžety</t>
  </si>
  <si>
    <t>333</t>
  </si>
  <si>
    <t>7695321R05</t>
  </si>
  <si>
    <t>žaluziová klapka samočinná PER DN160, plastová bílá</t>
  </si>
  <si>
    <t>334</t>
  </si>
  <si>
    <t>7695321R06</t>
  </si>
  <si>
    <t>335</t>
  </si>
  <si>
    <t>7695321R07</t>
  </si>
  <si>
    <t>tlumič hluku MAA d160-600</t>
  </si>
  <si>
    <t>336</t>
  </si>
  <si>
    <t>7695321R08</t>
  </si>
  <si>
    <t>montáž tlumiče</t>
  </si>
  <si>
    <t>337</t>
  </si>
  <si>
    <t>7695321R09</t>
  </si>
  <si>
    <t>talířový ventil odsávací plastový DN150 pro odvod 150 m3/hod., vč. zděře a kroužku</t>
  </si>
  <si>
    <t>338</t>
  </si>
  <si>
    <t>7695321R10</t>
  </si>
  <si>
    <t>montáž ventilu</t>
  </si>
  <si>
    <t>339</t>
  </si>
  <si>
    <t>7695321R11</t>
  </si>
  <si>
    <t>talířový ventil odsávací plastový DN100 pro odvod 50 m3/hod., vč. zděře a kroužku</t>
  </si>
  <si>
    <t>340</t>
  </si>
  <si>
    <t>7695321R12</t>
  </si>
  <si>
    <t>341</t>
  </si>
  <si>
    <t>7695321R13</t>
  </si>
  <si>
    <t>ohebné potrubí hliníkové DN152</t>
  </si>
  <si>
    <t>342</t>
  </si>
  <si>
    <t>7695321R14</t>
  </si>
  <si>
    <t>montáž hadice</t>
  </si>
  <si>
    <t>343</t>
  </si>
  <si>
    <t>7695321R15</t>
  </si>
  <si>
    <t>ohebné potrubí hliníkové DN102</t>
  </si>
  <si>
    <t>344</t>
  </si>
  <si>
    <t>7695321R16</t>
  </si>
  <si>
    <t>345</t>
  </si>
  <si>
    <t>7695321R17</t>
  </si>
  <si>
    <t>vzduchotechnické potrubí z pozink.plechu sk.I SPIRO DN100-160/20% tvarovek</t>
  </si>
  <si>
    <t>346</t>
  </si>
  <si>
    <t>7695321R18</t>
  </si>
  <si>
    <t>montáž potrubí</t>
  </si>
  <si>
    <t>347</t>
  </si>
  <si>
    <t>7695321R19</t>
  </si>
  <si>
    <t>doběhový spínač na zpoždění vypnutí o 8 +-1 min., do krabice vypínače</t>
  </si>
  <si>
    <t>348</t>
  </si>
  <si>
    <t>7695321R20</t>
  </si>
  <si>
    <t>montáž spínače</t>
  </si>
  <si>
    <t>7696</t>
  </si>
  <si>
    <t>Vzduchotechnika - Zařízení č. 6 - aerace místnosti nabíjení AKU m.č. 116</t>
  </si>
  <si>
    <t>349</t>
  </si>
  <si>
    <t>7696321R01</t>
  </si>
  <si>
    <t>protidešťová žaluzie s pozed.rámem a sítí proti hmyzu, vel. 200x200, provedení pozink, barva bílá</t>
  </si>
  <si>
    <t>350</t>
  </si>
  <si>
    <t>7696321R02</t>
  </si>
  <si>
    <t>7697</t>
  </si>
  <si>
    <t>Vzduchotechnika - Zařízení č. 7 - aerace stání trafa m.č. 106, 107, 108, 109</t>
  </si>
  <si>
    <t>351</t>
  </si>
  <si>
    <t>7697321R01</t>
  </si>
  <si>
    <t>protidešťová žaluzie s pozed.rámem a sítí proti hmyzu, vel. 800x400, provedení pozink, barva bílá</t>
  </si>
  <si>
    <t>352</t>
  </si>
  <si>
    <t>7697321R02</t>
  </si>
  <si>
    <t>7698</t>
  </si>
  <si>
    <t>Vzduchotechnika - Obecné</t>
  </si>
  <si>
    <t>353</t>
  </si>
  <si>
    <t>7698321R01</t>
  </si>
  <si>
    <t>Doprava, staveništní přeprava</t>
  </si>
  <si>
    <t>354</t>
  </si>
  <si>
    <t>7698321R02</t>
  </si>
  <si>
    <t>mont., těsnící a spojovací materiál</t>
  </si>
  <si>
    <t>355</t>
  </si>
  <si>
    <t>7698321R03</t>
  </si>
  <si>
    <t>Individuání a komplexní vyzkoušení, protokol</t>
  </si>
  <si>
    <t>356</t>
  </si>
  <si>
    <t>7698321R04</t>
  </si>
  <si>
    <t>měření vzduchových výkonů, protokol</t>
  </si>
  <si>
    <t>357</t>
  </si>
  <si>
    <t>7698321R05</t>
  </si>
  <si>
    <t>zaškolení obsluhy</t>
  </si>
  <si>
    <t>358</t>
  </si>
  <si>
    <t>7698321R06</t>
  </si>
  <si>
    <t>návrh na provozní řád</t>
  </si>
  <si>
    <t>359</t>
  </si>
  <si>
    <t>7698321R07</t>
  </si>
  <si>
    <t>dokumentace skutečného provedení</t>
  </si>
  <si>
    <t>Chlazení - Chlazení místnosti č.116 - Sdělovací místnost</t>
  </si>
  <si>
    <t>360</t>
  </si>
  <si>
    <t>7701321R01</t>
  </si>
  <si>
    <t>Chladící zařízení systém split o celkovém chladícím výkonu 3500W, standard Hitachi, Toshiba, LG, Daikin, sestavené z: Venkovní kompresorová a kondenzátorová jed</t>
  </si>
  <si>
    <t>361</t>
  </si>
  <si>
    <t>7701321R02</t>
  </si>
  <si>
    <t>362</t>
  </si>
  <si>
    <t>7701321R03</t>
  </si>
  <si>
    <t>Vnitřní nástěnná výparníková jednotka s nastavitelnými lamelami, vč. infračerveného dálkového ovladače. Technické parametry: chladící výkon 3500W, hladina akust</t>
  </si>
  <si>
    <t>363</t>
  </si>
  <si>
    <t>7701321R04</t>
  </si>
  <si>
    <t>364</t>
  </si>
  <si>
    <t>7701321R05</t>
  </si>
  <si>
    <t>Chladivové pedizolované měděné potrubí o vnitřním průměru 6,35 a 9,52 mm s parotěsnou tepelnou izolací z kaučuku, svazek ovládacích a silových kabelů (3x1,5 mm2</t>
  </si>
  <si>
    <t>365</t>
  </si>
  <si>
    <t>7701321R06</t>
  </si>
  <si>
    <t>Chlazení - Chlazení místnosti č.117 - Dozorna</t>
  </si>
  <si>
    <t>366</t>
  </si>
  <si>
    <t>7702321R01</t>
  </si>
  <si>
    <t>367</t>
  </si>
  <si>
    <t>7702321R02</t>
  </si>
  <si>
    <t>368</t>
  </si>
  <si>
    <t>7702321R03</t>
  </si>
  <si>
    <t>369</t>
  </si>
  <si>
    <t>7702321R04</t>
  </si>
  <si>
    <t>370</t>
  </si>
  <si>
    <t>7702321R05</t>
  </si>
  <si>
    <t>371</t>
  </si>
  <si>
    <t>7702321R06</t>
  </si>
  <si>
    <t>7703</t>
  </si>
  <si>
    <t>372</t>
  </si>
  <si>
    <t>7703321R01</t>
  </si>
  <si>
    <t>373</t>
  </si>
  <si>
    <t>7703321R02</t>
  </si>
  <si>
    <t>374</t>
  </si>
  <si>
    <t>7703321R03</t>
  </si>
  <si>
    <t>375</t>
  </si>
  <si>
    <t>7703321R04</t>
  </si>
  <si>
    <t>376</t>
  </si>
  <si>
    <t>7703321R05</t>
  </si>
  <si>
    <t>771</t>
  </si>
  <si>
    <t>Podlahy z dlaždic</t>
  </si>
  <si>
    <t>377</t>
  </si>
  <si>
    <t>59761409</t>
  </si>
  <si>
    <t>dlažba keramická slinutá protiskluzná do interiéru i exteriéru pro vysoké mechanické namáhání přes 9 do 12 ks/m2</t>
  </si>
  <si>
    <t>378</t>
  </si>
  <si>
    <t>59761434</t>
  </si>
  <si>
    <t>dlažba keramická slinutá hladká do interiéru i exteriéru pro vysoké mechanické namáhání přes 9 do 12ks/m2</t>
  </si>
  <si>
    <t>379</t>
  </si>
  <si>
    <t>771111011</t>
  </si>
  <si>
    <t>Vysátí podkladu před pokládkou dlažby</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</si>
  <si>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</si>
  <si>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</si>
  <si>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380</t>
  </si>
  <si>
    <t>771121011</t>
  </si>
  <si>
    <t>Nátěr penetrační na podlahu</t>
  </si>
  <si>
    <t>Příprava podkladu před provedením dlažby nátěr penetrační na podlahu</t>
  </si>
  <si>
    <t>381</t>
  </si>
  <si>
    <t>771151012</t>
  </si>
  <si>
    <t>Samonivelační stěrka podlah pevnosti 20 MPa tl 5 mm</t>
  </si>
  <si>
    <t>Příprava podkladu před provedením dlažby samonivelační stěrka min.pevnosti 20 MPa, tloušťky přes 3 do 5 mm</t>
  </si>
  <si>
    <t>382</t>
  </si>
  <si>
    <t>771474112</t>
  </si>
  <si>
    <t>Montáž soklů z dlaždic keramických rovných flexibilní lepidlo v do 90 mm</t>
  </si>
  <si>
    <t>Montáž soklů z dlaždic keramických lepených flexibilním lepidlem rovných, výšky přes 65 do 90 mm</t>
  </si>
  <si>
    <t>383</t>
  </si>
  <si>
    <t>771574112</t>
  </si>
  <si>
    <t>Montáž podlah keramických hladkých lepených flexibilním lepidlem do 12 ks/ m2</t>
  </si>
  <si>
    <t>Montáž podlah z dlaždic keramických lepených flexibilním lepidlem maloformátových hladkých přes 9 do 12 ks/m2</t>
  </si>
  <si>
    <t>1. Položky jsou učeny pro všechy druhy povrchových úprav.</t>
  </si>
  <si>
    <t>384</t>
  </si>
  <si>
    <t>771574263</t>
  </si>
  <si>
    <t>Montáž podlah keramických pro mechanické zatížení protiskluzných lepených flexibilním lepidlem do 12 ks/m2</t>
  </si>
  <si>
    <t>Montáž podlah z dlaždic keramických lepených flexibilním lepidlem maloformátových pro vysoké mechanické zatížení protiskluzných nebo reliéfních (bezbariérových) přes 9 do 12 ks/m2</t>
  </si>
  <si>
    <t>385</t>
  </si>
  <si>
    <t>771577151</t>
  </si>
  <si>
    <t>Příplatek k montáž podlah keramických za plochu do 5 m2</t>
  </si>
  <si>
    <t>Montáž podlah z dlaždic keramických kladených do malty Příplatek k cenám za plochu do 5 m2 jednotlivě</t>
  </si>
  <si>
    <t>1. Položky jsou určeny pro všechny druhy povrchových úprav.</t>
  </si>
  <si>
    <t>776</t>
  </si>
  <si>
    <t>Podlahy povlakové</t>
  </si>
  <si>
    <t>386</t>
  </si>
  <si>
    <t>28411000</t>
  </si>
  <si>
    <t>PVC heterogenní zátěžová antibakteriální, nášlapná vrstva 0,90mm, třída zátěže 34/43, otlak do 0,03mm, R10, hořlavost Bfl S1</t>
  </si>
  <si>
    <t>387</t>
  </si>
  <si>
    <t>28411003</t>
  </si>
  <si>
    <t>lišta soklová PVC 30x30mm</t>
  </si>
  <si>
    <t>388</t>
  </si>
  <si>
    <t>776111311</t>
  </si>
  <si>
    <t>Vysátí podkladu povlakových podlah</t>
  </si>
  <si>
    <t>Příprava podkladu vysátí podlah</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</si>
  <si>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</si>
  <si>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389</t>
  </si>
  <si>
    <t>776121321</t>
  </si>
  <si>
    <t>Vodou ředitelná penetrace savého podkladu povlakových podlah neředěná</t>
  </si>
  <si>
    <t>Příprava podkladu penetrace neředěná podlah</t>
  </si>
  <si>
    <t>390</t>
  </si>
  <si>
    <t>776141121</t>
  </si>
  <si>
    <t>Vyrovnání podkladu povlakových podlah stěrkou pevnosti 30 MPa tl 3 mm</t>
  </si>
  <si>
    <t>Příprava podkladu vyrovnání samonivelační stěrkou podlah min.pevnosti 30 MPa, tloušťky do 3 mm</t>
  </si>
  <si>
    <t>391</t>
  </si>
  <si>
    <t>776221111</t>
  </si>
  <si>
    <t>Lepení pásů z PVC standardním lepidlem</t>
  </si>
  <si>
    <t>Montáž podlahovin z PVC lepením standardním lepidlem z pásů standardních</t>
  </si>
  <si>
    <t>392</t>
  </si>
  <si>
    <t>776411111</t>
  </si>
  <si>
    <t>Montáž obvodových soklíků výšky do 80 mm</t>
  </si>
  <si>
    <t>Montáž soklíků lepením obvodových, výšky do 80 mm</t>
  </si>
  <si>
    <t>781</t>
  </si>
  <si>
    <t>Dokončovací práce - obklady</t>
  </si>
  <si>
    <t>393</t>
  </si>
  <si>
    <t>28342001</t>
  </si>
  <si>
    <t>lišta ukončovací pro obklady profilovaná v barvě</t>
  </si>
  <si>
    <t>394</t>
  </si>
  <si>
    <t>55347200</t>
  </si>
  <si>
    <t>dvířka vanová nerezová 300x300mm</t>
  </si>
  <si>
    <t>395</t>
  </si>
  <si>
    <t>59761026</t>
  </si>
  <si>
    <t>obklad keramický hladký do 12ks/m2</t>
  </si>
  <si>
    <t>396</t>
  </si>
  <si>
    <t>781111011</t>
  </si>
  <si>
    <t>Ometení (oprášení) stěny při přípravě podkladu</t>
  </si>
  <si>
    <t>Příprava podkladu před provedením obkladu oprášení (ometení) stěny</t>
  </si>
  <si>
    <t>1. V cenách 781 12-1011 až -1015 jsou započtenyi náklady na materiál.   2. V cenách 781 16-1011 až -1023 nejsou započteny náklady na materiál, tyto se oceňují ve specifikaci.</t>
  </si>
  <si>
    <t>397</t>
  </si>
  <si>
    <t>781121011</t>
  </si>
  <si>
    <t>Nátěr penetrační na stěnu</t>
  </si>
  <si>
    <t>Příprava podkladu před provedením obkladu nátěr penetrační na stěnu</t>
  </si>
  <si>
    <t>398</t>
  </si>
  <si>
    <t>781131112</t>
  </si>
  <si>
    <t>Izolace pod obklad nátěrem nebo stěrkou ve dvou vrstvách</t>
  </si>
  <si>
    <t>Izolace stěny pod obklad izolace nátěrem nebo stěrkou ve dvou vrstvách</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</si>
  <si>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</si>
  <si>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399</t>
  </si>
  <si>
    <t>781161021</t>
  </si>
  <si>
    <t>Montáž profilu ukončujícího pro plynulý přechod (dlažby s kobercem apod.)</t>
  </si>
  <si>
    <t>Příprava podkladu před provedením obkladu montáž profilu ukončujícího profilu rohového, vanového</t>
  </si>
  <si>
    <t>400</t>
  </si>
  <si>
    <t>781474112</t>
  </si>
  <si>
    <t>Montáž obkladů vnitřních keramických hladkých do 12 ks/m2 lepených flexibilním lepidlem</t>
  </si>
  <si>
    <t>Montáž obkladů vnitřních stěn z dlaždic keramických lepených flexibilním lepidlem maloformátových hladkých přes 9 do 12 ks/m2</t>
  </si>
  <si>
    <t>401</t>
  </si>
  <si>
    <t>781493611</t>
  </si>
  <si>
    <t>Montáž vanových plastových dvířek s rámem lepených</t>
  </si>
  <si>
    <t>Obklad - dokončující práce montáž vanových dvířek plastových lepených s rámem</t>
  </si>
  <si>
    <t>1. Množství měrných jednotek u ceny -5185 se stanoví podle počtu řezaných obkladaček, nezávisle na jejich velikosti.   2. Položku -5185 lze použít při nuceném použití jiného nástroje než řezačky.</t>
  </si>
  <si>
    <t>402</t>
  </si>
  <si>
    <t>403</t>
  </si>
  <si>
    <t>404</t>
  </si>
  <si>
    <t>405</t>
  </si>
  <si>
    <t>406</t>
  </si>
  <si>
    <t>407</t>
  </si>
  <si>
    <t>783933151</t>
  </si>
  <si>
    <t>Penetrační epoxidový nátěr hladkých betonových podlah</t>
  </si>
  <si>
    <t>Penetrační nátěr betonových podlah hladkých (z pohledového nebo gletovaného betonu, stěrky apod.) epoxidový</t>
  </si>
  <si>
    <t>408</t>
  </si>
  <si>
    <t>783937163</t>
  </si>
  <si>
    <t>Krycí dvojnásobný epoxidový rozpouštědlový nátěr betonové podlahy</t>
  </si>
  <si>
    <t>Krycí (uzavírací) nátěr betonových podlah dvojnásobný epoxidový rozpouštědlový</t>
  </si>
  <si>
    <t>409</t>
  </si>
  <si>
    <t>783943151</t>
  </si>
  <si>
    <t>Penetrační polyuretanový nátěr hladkých betonových podlah</t>
  </si>
  <si>
    <t>Penetrační nátěr betonových podlah hladkých (z pohledového nebo gletovaného betonu, stěrky apod.) polyuretanový</t>
  </si>
  <si>
    <t>410</t>
  </si>
  <si>
    <t>783947161</t>
  </si>
  <si>
    <t>Krycí dvojnásobný polyuretanový vodou ředitelný nátěr betonové podlahy</t>
  </si>
  <si>
    <t>Krycí (uzavírací) nátěr betonových podlah dvojnásobný polyuretanový vodou ředitelný</t>
  </si>
  <si>
    <t>411</t>
  </si>
  <si>
    <t>783997151</t>
  </si>
  <si>
    <t>Příplatek k cenám krycího nátěru betonové podlahy za protiskluznou úpravu</t>
  </si>
  <si>
    <t>Krycí (uzavírací) nátěr betonových podlah Příplatek k cenám za provedení protiskluzné vrstvy prosypem křemičitým pískem nebo skleněnými kuličkami</t>
  </si>
  <si>
    <t>412</t>
  </si>
  <si>
    <t>413</t>
  </si>
  <si>
    <t>414</t>
  </si>
  <si>
    <t>415</t>
  </si>
  <si>
    <t>786</t>
  </si>
  <si>
    <t>Dokončovací práce - čalounické úpravy</t>
  </si>
  <si>
    <t>416</t>
  </si>
  <si>
    <t>553462001R</t>
  </si>
  <si>
    <t>žaluzie horizontální interiérové dle specifikace PD</t>
  </si>
  <si>
    <t>417</t>
  </si>
  <si>
    <t>786626121</t>
  </si>
  <si>
    <t>Montáž lamelové žaluzie vnitřní nebo do oken dvojitých kovových</t>
  </si>
  <si>
    <t>Montáž zastiňujících žaluzií  lamelových vnitřních nebo do oken dvojitých kovových</t>
  </si>
  <si>
    <t>1. Cenu-3111 lze použít pro jakýkoli rozměr žaluzie.</t>
  </si>
  <si>
    <t>418</t>
  </si>
  <si>
    <t>419</t>
  </si>
  <si>
    <t>10-066-762</t>
  </si>
  <si>
    <t>Tab."SPRÁVNÉ POUŽITÍ HAS.PŘ.." A4 F</t>
  </si>
  <si>
    <t>420</t>
  </si>
  <si>
    <t>421</t>
  </si>
  <si>
    <t>44932213R</t>
  </si>
  <si>
    <t>přístroj hasicí ruční sněhový s hasící schopností 70B</t>
  </si>
  <si>
    <t>422</t>
  </si>
  <si>
    <t>44932214R</t>
  </si>
  <si>
    <t>přístroj hasicí ruční práškový s hasící schopností 21A</t>
  </si>
  <si>
    <t>423</t>
  </si>
  <si>
    <t>44932215R</t>
  </si>
  <si>
    <t>přístroj hasicí ruční práškový s hasící schopností 34A</t>
  </si>
  <si>
    <t>424</t>
  </si>
  <si>
    <t>425</t>
  </si>
  <si>
    <t>426</t>
  </si>
  <si>
    <t>427</t>
  </si>
  <si>
    <t>428</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</si>
  <si>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</si>
  <si>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</si>
  <si>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</si>
  <si>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429</t>
  </si>
  <si>
    <t>430</t>
  </si>
  <si>
    <t>431</t>
  </si>
  <si>
    <t>432</t>
  </si>
  <si>
    <t>953942421</t>
  </si>
  <si>
    <t>Osazování ocelových rámů do 1000x1000 mm bez jejich dodání</t>
  </si>
  <si>
    <t>Osazování drobných kovových předmětů  se zalitím maltou cementovou, do vysekaných kapes nebo připravených otvorů ocelového čtvercového rámu velikosti do 1000x1000 mm, s podlitím rámu</t>
  </si>
  <si>
    <t>433</t>
  </si>
  <si>
    <t>953943112</t>
  </si>
  <si>
    <t>Osazování výrobků do 5 kg/kus do vysekaných kapes zdiva bez jejich dodání</t>
  </si>
  <si>
    <t>Osazování drobných kovových předmětů  výrobků ostatních jinde neuvedených do vynechaných či vysekaných kapes zdiva, se zajištěním polohy se zalitím maltou cementovou, hmotnosti přes 1 do 5 kg/kus</t>
  </si>
  <si>
    <t>434</t>
  </si>
  <si>
    <t>953943132R</t>
  </si>
  <si>
    <t>4/Z - systém zakrytí záchytných van transformátorů pomocí zhášecích panelů, včetně výplně panelů, povrchové úpravy, D+M</t>
  </si>
  <si>
    <t>435</t>
  </si>
  <si>
    <t>953943133R</t>
  </si>
  <si>
    <t>5/Z - systém zakrytí záchytných van transformátorů pomocí zhášecích panelů, včetně výplně panelů, povrchové úpravy, D+M</t>
  </si>
  <si>
    <t>436</t>
  </si>
  <si>
    <t>953943134R</t>
  </si>
  <si>
    <t>6/Z - systém zakrytí záchytných van transformátorů pomocí zhášecích panelů, včetně výplně panelů, povrchové úpravy, D+M</t>
  </si>
  <si>
    <t>437</t>
  </si>
  <si>
    <t>953943135R</t>
  </si>
  <si>
    <t>8/Z - přelištování spáry - hliníkový plech tl.2mm, D+M</t>
  </si>
  <si>
    <t>438</t>
  </si>
  <si>
    <t>953943136R</t>
  </si>
  <si>
    <t>9/Z - Rolovací mříž 5260x3820mm, vč.ovládání, pohonu, povrchové úpravy, D+M</t>
  </si>
  <si>
    <t>439</t>
  </si>
  <si>
    <t>953943137R</t>
  </si>
  <si>
    <t>10/Z - kolejnice S49 pro zavežení transformátoru, včetně kotev, povrchové úpravy, D+M</t>
  </si>
  <si>
    <t>440</t>
  </si>
  <si>
    <t>R321-2/Z</t>
  </si>
  <si>
    <t>2/Z - poklop ocelový z žebrovaného plechu tl.5mm vel.950x650mm s rámem, s celoobvodovým těsněním, vč.povrchové úpravy</t>
  </si>
  <si>
    <t>441</t>
  </si>
  <si>
    <t>R321-23Z</t>
  </si>
  <si>
    <t>23/Z - Ocelové stupadlo do 1PP tyč kruhová DN20mm, vč.kotevního materiálu, povrchové úpravy</t>
  </si>
  <si>
    <t>442</t>
  </si>
  <si>
    <t>R321-3Z</t>
  </si>
  <si>
    <t>3/Z - poklop ocelový z žebrovaného plechu tl.5mm vel.650x650mm s rámem, s celoobvodovým těsněním, vč.povrchové úpravy</t>
  </si>
  <si>
    <t>443</t>
  </si>
  <si>
    <t>R321-7Z</t>
  </si>
  <si>
    <t>7/Z -madlo TR 51/3,2mm vč.kotevního materiálu, povrchové úpravy</t>
  </si>
  <si>
    <t>EI-OO70</t>
  </si>
  <si>
    <t>444</t>
  </si>
  <si>
    <t>445</t>
  </si>
  <si>
    <t>446</t>
  </si>
  <si>
    <t>447</t>
  </si>
  <si>
    <t>448</t>
  </si>
  <si>
    <t>449</t>
  </si>
  <si>
    <t>R300</t>
  </si>
  <si>
    <t>KABELOVÝ ŽLAB NOSNÝ/PERFOROVANÝ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</si>
  <si>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</si>
  <si>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EI-OO74</t>
  </si>
  <si>
    <t>450</t>
  </si>
  <si>
    <t>451</t>
  </si>
  <si>
    <t>452</t>
  </si>
  <si>
    <t>453</t>
  </si>
  <si>
    <t>454</t>
  </si>
  <si>
    <t>jímač výšky 1,0m</t>
  </si>
  <si>
    <t>455</t>
  </si>
  <si>
    <t>456</t>
  </si>
  <si>
    <t>457</t>
  </si>
  <si>
    <t>458</t>
  </si>
  <si>
    <t>459</t>
  </si>
  <si>
    <t>460</t>
  </si>
  <si>
    <t>461</t>
  </si>
  <si>
    <t>462</t>
  </si>
  <si>
    <t>463</t>
  </si>
  <si>
    <t>464</t>
  </si>
  <si>
    <t>465</t>
  </si>
  <si>
    <t>466</t>
  </si>
  <si>
    <t>467</t>
  </si>
  <si>
    <t>468</t>
  </si>
  <si>
    <t>469</t>
  </si>
  <si>
    <t>R301</t>
  </si>
  <si>
    <t>470</t>
  </si>
  <si>
    <t>R302</t>
  </si>
  <si>
    <t>Rozvaděč RO - NÁSTĚNNÝ OCELOPLECHOVÝ ROZVADĚČ, Š.300 V.650 H.161 (48 MODULŮ), KRYTÍ MIN. IP 44/20, In=32A, Ik``? 10kA, PŘÍSTROJOVÉ VYBAVENÍ VIZ. VÝKRE</t>
  </si>
  <si>
    <t>471</t>
  </si>
  <si>
    <t>R303</t>
  </si>
  <si>
    <t>EITNS70</t>
  </si>
  <si>
    <t>472</t>
  </si>
  <si>
    <t>473</t>
  </si>
  <si>
    <t>474</t>
  </si>
  <si>
    <t>475</t>
  </si>
  <si>
    <t>476</t>
  </si>
  <si>
    <t>477</t>
  </si>
  <si>
    <t>R304</t>
  </si>
  <si>
    <t>478</t>
  </si>
  <si>
    <t>R305</t>
  </si>
  <si>
    <t>KABELOVÝ ŽLAB NOSNÝ/PERFOROVANÝ ŽÁROVĚ ZINKOVANÝ VČETNĚ UPEVNĚNÍ A PŘÍSLUŠENSTVÍ SVĚTLÉ ŠÍŘKY PŘES 100 DO 250 MM</t>
  </si>
  <si>
    <t>479</t>
  </si>
  <si>
    <t>R306</t>
  </si>
  <si>
    <t>KABELOVÝ ŽLAB NOSNÝ/PERFOROVANÝ ŽÁROVĚ ZINKOVANÝ VČETNĚ UPEVNĚNÍ A PŘÍSLUŠENSTVÍ SVĚTLÉ ŠÍŘKY PŘES 400 DO 600 MM</t>
  </si>
  <si>
    <t>EITNS74</t>
  </si>
  <si>
    <t>480</t>
  </si>
  <si>
    <t>741142</t>
  </si>
  <si>
    <t>KRABICE (ROZVODKA) INSTALAČNÍ S FUNKČNÍ ODOLNOSTÍ PŘI POŽÁRU SE SVORKOVNICÍ DO 4 MM2</t>
  </si>
  <si>
    <t>481</t>
  </si>
  <si>
    <t>741161</t>
  </si>
  <si>
    <t>KRABICE (ROZVODKA) INSTALAČNÍ DO ZATEPLENÍ PRÁZDNÁ</t>
  </si>
  <si>
    <t>Krabice do zateplení pro osazení nouzového svítidla</t>
  </si>
  <si>
    <t>482</t>
  </si>
  <si>
    <t>483</t>
  </si>
  <si>
    <t>484</t>
  </si>
  <si>
    <t>485</t>
  </si>
  <si>
    <t>741322</t>
  </si>
  <si>
    <t>ZÁSUVKA INSTALAČNÍ JEDNODUCHÁ S PŘEPĚŤOVOU OCHRANOU, NÁSTĚNNÁ VE VYŠŠÍM KRYTÍ - MIN. IP 44</t>
  </si>
  <si>
    <t>486</t>
  </si>
  <si>
    <t>487</t>
  </si>
  <si>
    <t>741611</t>
  </si>
  <si>
    <t>PŘÍMOTOP S TERMOSTATEM DO 1000 W</t>
  </si>
  <si>
    <t>488</t>
  </si>
  <si>
    <t>741612</t>
  </si>
  <si>
    <t>PŘÍMOTOP S TERMOSTATEM PŘES 1000 DO 2000 W</t>
  </si>
  <si>
    <t>489</t>
  </si>
  <si>
    <t>741732</t>
  </si>
  <si>
    <t>PROSTOROVÝ TERMOSTAT 0-40 ST.C</t>
  </si>
  <si>
    <t>490</t>
  </si>
  <si>
    <t>491</t>
  </si>
  <si>
    <t>741D72</t>
  </si>
  <si>
    <t>HROMOSVODOVÝ VODIČ, IZOLOVANÝ VYSOKONAPĚŤOVÝ S VNĚJŠÍM PLÁŠTĚM S ŘÍZENÍM POTENCIÁLU, PRŮMĚR DO 23 MM</t>
  </si>
  <si>
    <t>492</t>
  </si>
  <si>
    <t>741F21</t>
  </si>
  <si>
    <t>HROMOSVODOVÝ JÍMÁCÍ SET IZOLOVANÝ VYSOKONAPĚŤOVÝ S VNĚJŠÍM PLÁŠTĚM S ŘÍZENÍM POTENCIÁLU VČETNĚ STOJANU, DÉLKY DO 5 M</t>
  </si>
  <si>
    <t>493</t>
  </si>
  <si>
    <t>494</t>
  </si>
  <si>
    <t>741I05</t>
  </si>
  <si>
    <t>JÍMKA PRO PŘIPOJENÍ SVODOVÉHO VODIČE NA VNĚJŠÍ UZEMNĚNÍ</t>
  </si>
  <si>
    <t>495</t>
  </si>
  <si>
    <t>741I06</t>
  </si>
  <si>
    <t>HROMOSVODOVÁ PŘÍPOJNICE PRO SVORKY K PŘIPOJENÍ STÍNĚNÍ, NEREZ</t>
  </si>
  <si>
    <t>496</t>
  </si>
  <si>
    <t>497</t>
  </si>
  <si>
    <t>498</t>
  </si>
  <si>
    <t>499</t>
  </si>
  <si>
    <t>742G61</t>
  </si>
  <si>
    <t>KABEL NN DVOU- A TŘÍŽÍLOVÝ CU BEZHALOGENOVÝ OHNIODOLNÝ SE ZACHOVÁNÍM FUNKČNOSTI DO 2,5 MM2</t>
  </si>
  <si>
    <t>kabely splňující min. P30R, b2cas1d0</t>
  </si>
  <si>
    <t>500</t>
  </si>
  <si>
    <t>501</t>
  </si>
  <si>
    <t>502</t>
  </si>
  <si>
    <t>742H14</t>
  </si>
  <si>
    <t>KABEL NN ČTYŘ- A PĚTIŽÍLOVÝ CU S PLASTOVOU IZOLACÍ OD 70 DO 120 MM2</t>
  </si>
  <si>
    <t>503</t>
  </si>
  <si>
    <t>504</t>
  </si>
  <si>
    <t>505</t>
  </si>
  <si>
    <t>742L14</t>
  </si>
  <si>
    <t>UKONČENÍ DVOU AŽ PĚTIŽÍLOVÉHO KABELU V ROZVADĚČI NEBO NA PŘÍSTROJI OD 70 DO 120 MM2</t>
  </si>
  <si>
    <t>506</t>
  </si>
  <si>
    <t>507</t>
  </si>
  <si>
    <t>508</t>
  </si>
  <si>
    <t>509</t>
  </si>
  <si>
    <t>510</t>
  </si>
  <si>
    <t>511</t>
  </si>
  <si>
    <t>747512</t>
  </si>
  <si>
    <t>ZKOUŠKY VODIČŮ A KABELŮ NN PRŮŘEZU ŽÍLY OD 4X35 DO 120 MM2</t>
  </si>
  <si>
    <t>512</t>
  </si>
  <si>
    <t>513</t>
  </si>
  <si>
    <t>514</t>
  </si>
  <si>
    <t>515</t>
  </si>
  <si>
    <t>516</t>
  </si>
  <si>
    <t>517</t>
  </si>
  <si>
    <t>R307</t>
  </si>
  <si>
    <t>CENTRÁLNÍ BATERIOVÝ SYSTÉM</t>
  </si>
  <si>
    <t>Centrální bateriový systém s adresným monitoringem pro 6 okruhů. Bezpotenicálové kontaktypro signalizaci stavů (vše OK, PORUCHA, PROVOZO NA BATERIE, VYBITÉ BATERIE). Kontakt pro nouzové vypnutí CBS. Včetně baterií 18x 12V/5,2Ah</t>
  </si>
  <si>
    <t>1. Položka obsahuje:   – kopmletní certifikovaný centrální bateriový systém nouzového osvětlení včetně veškerého příslušenstsví    2. Položka neobsahuje:    X   3. Způsob měření:   Udává se počet kusů kompletní konstrukce nebo práce.</t>
  </si>
  <si>
    <t>518</t>
  </si>
  <si>
    <t>R308</t>
  </si>
  <si>
    <t>SERVISNÍ SLUŽBY PRO CBS</t>
  </si>
  <si>
    <t>Naprogramování CBS, spuštění CBS, funkční zkouška, doprava techniků</t>
  </si>
  <si>
    <t>1. Položka obsahuje:   – veškeré potřebné mechanizmy včetně obsluhy, náklady na mzdy a přibližné (průměrné) náklady na pořízení potřebných materiálů včetně všech osattních vedlejších nákladů    2. Položka neobsahuje:    X   3. Způsob měření:   Udává se počet kusů kompletní konstrukce nebo práce.</t>
  </si>
  <si>
    <t>519</t>
  </si>
  <si>
    <t>R309</t>
  </si>
  <si>
    <t>PROTIPOŽÁRNÍ SKŘÍŇ E30 PRO CBS</t>
  </si>
  <si>
    <t>E30 protipožární skříň pro CBS s ventilátorem.</t>
  </si>
  <si>
    <t>1. Položka obsahuje:   – kopmletní skříň včetně veškerého příslušenstsví    2. Položka neobsahuje:    X   3. Způsob měření:   Udává se počet kusů kompletní konstrukce nebo práce.</t>
  </si>
  <si>
    <t>520</t>
  </si>
  <si>
    <t>R310</t>
  </si>
  <si>
    <t>TLAČÍTKO PRO NOUZOVÉ VYPNUTÍ CBS, KRYTÉ SKLEM</t>
  </si>
  <si>
    <t>1. Položka obsahuje:   – kopmletní tlačítko včetně veškerého příslušenstsví    2. Položka neobsahuje:    X   3. Způsob měření:   Udává se počet kusů kompletní konstrukce nebo práce.</t>
  </si>
  <si>
    <t>521</t>
  </si>
  <si>
    <t>R311</t>
  </si>
  <si>
    <t>PROSTOROVÝ TERMOSTAT -30-65 ST.C</t>
  </si>
  <si>
    <t>522</t>
  </si>
  <si>
    <t>R312</t>
  </si>
  <si>
    <t>HROMOSVODOVÝ VODIČ, FEZN 8 S IZOLACÍ PRO SKRYTÉ SVODY</t>
  </si>
  <si>
    <t>1. Položka obsahuje:    – dělení, spojování    – upevnění vč. veškerého příslušenství   2. Položka neobsahuje:    X   3. Způsob měření:   Měří se metr délkový.</t>
  </si>
  <si>
    <t>523</t>
  </si>
  <si>
    <t>R313</t>
  </si>
  <si>
    <t>AUTOMATICKÝ TOPNÝ KABEL S TERMOSTATEM</t>
  </si>
  <si>
    <t>Automatický topný kabel s termostatem pro ochranu potrubí proti zamrznutí. Připojení zásuvky šňůrou. Délka topného kabelu 2m, výkon 24W.</t>
  </si>
  <si>
    <t>1. Položka obsahuje:   - kompletní výrobek vč. Veškerého příslušenstsví   2. Položka neobsahuje:    X   3. Způsob měření:   Udává se počet kusů kompletní konstrukce nebo práce.</t>
  </si>
  <si>
    <t>524</t>
  </si>
  <si>
    <t>R314</t>
  </si>
  <si>
    <t>Rozvaděč RS - SKŘÍŇOVÝ OCELOPLECHOVÝ ROZVADĚČ, Š.1200+600 V.2000+100 H.400, KRYTÍ MIN. IP 54/20, In=160A, Ik``? 10kA, PŘÍSTROJOVÉ VYBAVENÍ VIZ. VÝKRES</t>
  </si>
  <si>
    <t>525</t>
  </si>
  <si>
    <t>R315</t>
  </si>
  <si>
    <t>526</t>
  </si>
  <si>
    <t>R316</t>
  </si>
  <si>
    <t>B - PŘISAZENÉ PRŮMYSLOVÉ LED SVÍTIDLO 72W</t>
  </si>
  <si>
    <t>Přisazené průmyslové LED svítidlo, opálový polykarbonátový kryt, 72W, IP66, 4000K, elektronický předřadník</t>
  </si>
  <si>
    <t>527</t>
  </si>
  <si>
    <t>R317</t>
  </si>
  <si>
    <t>C - PŘISAZENÉ INTERIÉROVÉ LED SVÍTIDLO 35W</t>
  </si>
  <si>
    <t>Přisazené interiérové LED svítidlo, parabolická mřížka z vysoce leštěného plechu, 35W, IP40, 4000K, elektronický předřadník</t>
  </si>
  <si>
    <t>528</t>
  </si>
  <si>
    <t>R318</t>
  </si>
  <si>
    <t>D - PŘISAZENÉ LED SVÍTIDLO PRO PROSTORY S NEBEZPEČÍM VÝBOCHU 51W</t>
  </si>
  <si>
    <t>Přisazené LED svítidlo pro prostory s nebezpečím výbuchu BE3N2, čirý polykarbonátový kryt, 51W, IP66, 4000K, ZÓNA 1, T4, elektronický předřadník</t>
  </si>
  <si>
    <t>529</t>
  </si>
  <si>
    <t>R319</t>
  </si>
  <si>
    <t>E - PŘISAZENÉ STROPNÍ LED SVÍTIDLO 13W</t>
  </si>
  <si>
    <t>Přisazené stropní LED svítidlo, opálový kryt, 13W, IP65, 4000K, elektronický předřadník</t>
  </si>
  <si>
    <t>530</t>
  </si>
  <si>
    <t>R320</t>
  </si>
  <si>
    <t>F - PŘISAZENÉ PRŮMYSLOVÉ LED SVÍTIDLO 18W</t>
  </si>
  <si>
    <t>Přisazené průmyslové LED svítidlo, opálový polykarbonátový kryt, 18W, IP66, 4000K, elektronický předřadník</t>
  </si>
  <si>
    <t>531</t>
  </si>
  <si>
    <t>R321</t>
  </si>
  <si>
    <t>Přisazené LED nouzové svítidlo 4W, IP65, adresný dohled, pro CBS</t>
  </si>
  <si>
    <t>532</t>
  </si>
  <si>
    <t>R322</t>
  </si>
  <si>
    <t>N2 - PŘISAZENÉ LED NOUZOVÉ SVÍTIDLO S PIKTOGRAMEM 4W</t>
  </si>
  <si>
    <t>Přisazené LED nouzové svítidlo s piktogramem 4W, IP65, adresný dohled, pro CBS</t>
  </si>
  <si>
    <t>533</t>
  </si>
  <si>
    <t>R323</t>
  </si>
  <si>
    <t>N3 - POLOZAPUŠTĚNÉ NÁSTĚNNÉ LED NOUZOVÉ SVÍTIDLO 2W</t>
  </si>
  <si>
    <t>Polozapuštěné nástěnné LED nouzové svítidlo 4x0,5W, IP65, adresný dohled, pro CBS</t>
  </si>
  <si>
    <t xml:space="preserve">  SO 322</t>
  </si>
  <si>
    <t xml:space="preserve">  Provizorní napaječ 110/23 kV a domek ochran</t>
  </si>
  <si>
    <t>SO 322</t>
  </si>
  <si>
    <t>Provizorní napaječ 110/23 kV a domek ochran</t>
  </si>
  <si>
    <t>R381322-01</t>
  </si>
  <si>
    <t>Betonová vana pro 1 stání -  železobetonová montovaná konstrukce stanoviště transformátorů včetně prostupů, doplňkových konstrukcí, provedení dle PD</t>
  </si>
  <si>
    <t>R381322-02</t>
  </si>
  <si>
    <t>R381322-03</t>
  </si>
  <si>
    <t>R381322-04</t>
  </si>
  <si>
    <t>R381322-05</t>
  </si>
  <si>
    <t>Poklop - 34/Z</t>
  </si>
  <si>
    <t>R381322-06</t>
  </si>
  <si>
    <t>Zábradlí - 36/Z</t>
  </si>
  <si>
    <t>R381322-10</t>
  </si>
  <si>
    <t>R381322-11</t>
  </si>
  <si>
    <t>R381322-12</t>
  </si>
  <si>
    <t>R381322-13</t>
  </si>
  <si>
    <t>Demontáž hlavní nosné a nenosné konstrukce u stanoviště provizorního napaječe</t>
  </si>
  <si>
    <t>R381322-14</t>
  </si>
  <si>
    <t>Doprava zařízení z místa demontáže na místo nového stanoviště T101 SO320</t>
  </si>
  <si>
    <t>R381322-15</t>
  </si>
  <si>
    <t>Těžká mechanizace při demontáži a přesunu zařízení</t>
  </si>
  <si>
    <t>R381322-16</t>
  </si>
  <si>
    <t>Doprava zařízení z místa demontáže na místo uskladnění</t>
  </si>
  <si>
    <t>R381322-20</t>
  </si>
  <si>
    <t>Prefabrikované železobetonová montovaná konstrukce domku vč. chrániček, prostupů, kotevních prvků, vyrovnávacích stěrek, penetračních a olejivzdorných stěrek a</t>
  </si>
  <si>
    <t>Prefabrikované železobetonová montovaná konstrukce domku vč. chrániček, prostupů, kotevních prvků, vyrovnávacích stěrek, penetračních a olejivzdorných stěrek a nátěrů, provedení dle PD</t>
  </si>
  <si>
    <t>R381322-21</t>
  </si>
  <si>
    <t>R381322-22</t>
  </si>
  <si>
    <t>R381322-23</t>
  </si>
  <si>
    <t>722322R01</t>
  </si>
  <si>
    <t>722322R02</t>
  </si>
  <si>
    <t>722322R03</t>
  </si>
  <si>
    <t>722322R04</t>
  </si>
  <si>
    <t>722322R05</t>
  </si>
  <si>
    <t>722322R06</t>
  </si>
  <si>
    <t>722322R07</t>
  </si>
  <si>
    <t>722322R08</t>
  </si>
  <si>
    <t>722322R09</t>
  </si>
  <si>
    <t>722322R10</t>
  </si>
  <si>
    <t>722322R11</t>
  </si>
  <si>
    <t>722322R12</t>
  </si>
  <si>
    <t>722322R13</t>
  </si>
  <si>
    <t>722322R14</t>
  </si>
  <si>
    <t>722322R15</t>
  </si>
  <si>
    <t>Žlab podokapní z pozinkovaného plechu s povrchovou úpravou včetně háků a čel půlkruhový do rš 280 mm</t>
  </si>
  <si>
    <t>55341157R11</t>
  </si>
  <si>
    <t>40/L - dveře ocelové exteriérové zateplené 1křídlé 1100x2100mm s větrací mřížkou 800x450, včetně zárubně, povrtchové úpravy, příslušenství , provedení dle proje</t>
  </si>
  <si>
    <t>55341157R2</t>
  </si>
  <si>
    <t>41/P - dveře ocelové exteriérové zateplené 1křídlé 1100x2100mm, včetně zárubně, povrtchové úpravy, příslušenství , provedení dle projektové dokumentace</t>
  </si>
  <si>
    <t>R767322-01</t>
  </si>
  <si>
    <t>40/Z - Ochranná klec na VZT chladící jednotku vel.850x650x350mm, včetně kotvení a povrchové úpravy, provedení dle PD, D+M</t>
  </si>
  <si>
    <t>R767322-02</t>
  </si>
  <si>
    <t>41/Z -Větrací žaluzie vel.850x450mm, včetně kotvení a povrchové úpravy, provedení dle PD, D+M</t>
  </si>
  <si>
    <t>R767322-021</t>
  </si>
  <si>
    <t>R767322-03</t>
  </si>
  <si>
    <t>R767322-031</t>
  </si>
  <si>
    <t>R767322-04</t>
  </si>
  <si>
    <t>R767322-041</t>
  </si>
  <si>
    <t>Plechová tabule u vstupu s označením vlastníka objektu, včetně povrchové úpravy</t>
  </si>
  <si>
    <t>Vzduchotechnika - Aerace stání transformátoru n.č.101</t>
  </si>
  <si>
    <t>7691322R01</t>
  </si>
  <si>
    <t>protidešťová žaluzie s pozed.rámem a sítí proti hmyzu, vel. 800x450, provedení pozink</t>
  </si>
  <si>
    <t>7691322R02</t>
  </si>
  <si>
    <t>7701322R01</t>
  </si>
  <si>
    <t>Chladící zařízení systém monosplit o celkovém chladícím výkonu min. 2000W. Standard Hitachi, LG,Toshiba. Sestavené z: venkovní kompresorová a kondenzátorová jednotka s technologií inverter, pro venkovní teploty od -10 °C výše, automatický restart s návratem na nastavené hodnoty, omyvatelný antibakteriální filtr s aktivním uhlím, 24hodinový časovač, chladivo R410a. Technické parametry: chladící výkon: 2000W; elektrický příkon 720W (155-1050W), provozní proud 3,2A, jištění 1f-C-16A, 230V/50Hz, min. EER  3,47, hlad.akust.tlaku Lp=46 dB(A);  Příslušenství: rozhraní Modbus RS485 pro připojení k DDTS</t>
  </si>
  <si>
    <t>7701322R02</t>
  </si>
  <si>
    <t>7701322R03</t>
  </si>
  <si>
    <t>7701322R04</t>
  </si>
  <si>
    <t>7701322R05</t>
  </si>
  <si>
    <t>7701322R06</t>
  </si>
  <si>
    <t>7702322R01</t>
  </si>
  <si>
    <t>7702322R02</t>
  </si>
  <si>
    <t>7702322R03</t>
  </si>
  <si>
    <t>7702322R04</t>
  </si>
  <si>
    <t>7702322R05</t>
  </si>
  <si>
    <t>953946133</t>
  </si>
  <si>
    <t>Montáž atypických ocelových kcí hmotnosti do 5 t z profilů hmotnosti přes 30 kg/m</t>
  </si>
  <si>
    <t>Montáž atypických ocelových konstrukcí  profilů hmotnosti přes 30 kg/m, hmotnosti konstrukce přes 2,5 do 5 t</t>
  </si>
  <si>
    <t>R953322-01</t>
  </si>
  <si>
    <t>R953322-02</t>
  </si>
  <si>
    <t>R953322-03</t>
  </si>
  <si>
    <t>Ocelová konstrukce stanoviště transformátorů, včetně povrchové úpravy, kotvení</t>
  </si>
  <si>
    <t>R953322-04</t>
  </si>
  <si>
    <t>37/Z - Ocelové stupadlo do kabelového prostoru a jímek, včetně povrchové úpravy</t>
  </si>
  <si>
    <t>R400</t>
  </si>
  <si>
    <t>R401</t>
  </si>
  <si>
    <t>Rozvaděč RDO - NÁSTĚNNÝ OCELOPLECHOVÝ ROZVADĚČ, Š.300 V.500 H.161 (36 MODULŮ), KRYTÍ MIN. IP 44/20, In=25A, Ik``? 10kA, PŘÍSTROJOVÉ VYBAVENÍ VIZ. VÝKR</t>
  </si>
  <si>
    <t>R402</t>
  </si>
  <si>
    <t xml:space="preserve">  SO 323</t>
  </si>
  <si>
    <t xml:space="preserve">  Oplocení</t>
  </si>
  <si>
    <t>SO 323</t>
  </si>
  <si>
    <t>Oplocení</t>
  </si>
  <si>
    <t>131111333</t>
  </si>
  <si>
    <t>Vrtání jamek pro plotové sloupky D do 300 mm - ručně s motorovým vrtákem</t>
  </si>
  <si>
    <t>Vrtání jamek pro plotové sloupky ručním motorovým vrtákem průměru přes 200 do 300 mm</t>
  </si>
  <si>
    <t>1. Ceny -1321 až -1323 jsou určeny pro vrtání ručním vrtákem v hlinitých a hlinitopísčitých horninách bez příměsí kamenů.</t>
  </si>
  <si>
    <t>131111334R</t>
  </si>
  <si>
    <t>Vrtání jamek pro plotové sloupky D do 400 mm - ručně s motorovým vrtákem</t>
  </si>
  <si>
    <t>Vrtání jamek pro plotové sloupky ručním motorovým vrtákem průměru přes 300 do 400 mm</t>
  </si>
  <si>
    <t>131111335R</t>
  </si>
  <si>
    <t>Vrtání jamek pro plotové sloupky D do 500 mm - ručně s motorovým vrtákem</t>
  </si>
  <si>
    <t>Vrtání jamek pro plotové sloupky ručním motorovým vrtákem průměru přes 400 do 500 mm</t>
  </si>
  <si>
    <t>131111336R</t>
  </si>
  <si>
    <t>Vrtání jamek pro plotové sloupky D do 600 mm - ručně s motorovým vrtákem</t>
  </si>
  <si>
    <t>Vrtání jamek pro plotové sloupky ručním motorovým vrtákem průměru přes 500 do 600 mm</t>
  </si>
  <si>
    <t>131111360R</t>
  </si>
  <si>
    <t>Příplatek za vtrání v kamenité nebo kořeny prorostlé půdě</t>
  </si>
  <si>
    <t>Vrtání jamek pro plotové sloupky Příplatek k cenám -1331 až -1344 za vrtání v kamenité nebo kořeny prorostlé půdě</t>
  </si>
  <si>
    <t>132201101</t>
  </si>
  <si>
    <t>Hloubení rýh š do 600 mm v hornině tř. 3 objemu do 100 m3</t>
  </si>
  <si>
    <t>Hloubení zapažených i nezapažených rýh šířky do 600 mm  s urovnáním dna do předepsaného profilu a spádu v hornině tř. 3 do 100 m3</t>
  </si>
  <si>
    <t>132212102</t>
  </si>
  <si>
    <t>Hloubení rýh š do 600 mm ručním nebo pneum nářadím v nesoudržných horninách tř. 3</t>
  </si>
  <si>
    <t>Hloubení zapažených i nezapažených rýh šířky do 600 mm ručním nebo pneumatickým nářadím  s urovnáním dna do předepsaného profilu a spádu v horninách tř. 3 nesoudržných</t>
  </si>
  <si>
    <t>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t>
  </si>
  <si>
    <t>271532212</t>
  </si>
  <si>
    <t>Podsyp pod základové konstrukce se zhutněním z hrubého kameniva frakce 16 až 32 mm</t>
  </si>
  <si>
    <t>Podsyp pod základové konstrukce se zhutněním a urovnáním povrchu z kameniva hrubého, frakce 16 - 32 mm</t>
  </si>
  <si>
    <t>15619100</t>
  </si>
  <si>
    <t>drát poplastovaný kruhový napínací 2,5/3,5mm</t>
  </si>
  <si>
    <t>313248201R</t>
  </si>
  <si>
    <t>drát ostnatý 100m pozinkovaný poplastovaný</t>
  </si>
  <si>
    <t>balení</t>
  </si>
  <si>
    <t>313248321R</t>
  </si>
  <si>
    <t>plotový jednostranný bavolet dl 200-450mm pro 3 dráty na profilovaný sloupek čtverec 60x60mm povrchová úprava PZ +PVC</t>
  </si>
  <si>
    <t>plotový jednostranný bavolet dl 200-450mm pro 3 dráty na profilovaný sloupek čtverec 60x60mm povrchová úprava PZ+PVC</t>
  </si>
  <si>
    <t>313248381R</t>
  </si>
  <si>
    <t>plotový oboustranný bavolet dl 200-450mm pro 3 dráty na profilovaný sloupek D 40-50mm povrchová úprava PZ+PVC</t>
  </si>
  <si>
    <t>31327503</t>
  </si>
  <si>
    <t>pletivo drátěné plastifikované se čtvercovými oky 50/2,2mm v 1750mm</t>
  </si>
  <si>
    <t>338171113</t>
  </si>
  <si>
    <t>Osazování sloupků a vzpěr plotových ocelových v do 2,00 m se zabetonováním</t>
  </si>
  <si>
    <t>Montáž sloupků a vzpěr plotových ocelových trubkových nebo profilovaných výšky do 2,00 m se zabetonováním do 0,08 m3 do připravených jamek</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</si>
  <si>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</si>
  <si>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338171123</t>
  </si>
  <si>
    <t>Osazování sloupků a vzpěr plotových ocelových v do 2,60 m se zabetonováním</t>
  </si>
  <si>
    <t>Montáž sloupků a vzpěr plotových ocelových trubkových nebo profilovaných výšky do 2,60 m se zabetonováním do 0,08 m3 do připravených jamek</t>
  </si>
  <si>
    <t>338171133R</t>
  </si>
  <si>
    <t>Osazování sloupků a vzpěr plotových ocelových v do 3,30 m se zabetonováním</t>
  </si>
  <si>
    <t>Montáž sloupků a vzpěr plotových ocelových trubkových nebo profilovaných výšky do 3,30 m se zabetonováním do 0,1 m3 do připravených jamek</t>
  </si>
  <si>
    <t>338171143R</t>
  </si>
  <si>
    <t>Montáž sloupků a vzpěr plotových ocelových trubkových nebo profilovaných výšky do 3,30 m se zabetonováním do 0,3 m3 do připravených jamek</t>
  </si>
  <si>
    <t>348101210</t>
  </si>
  <si>
    <t>Osazení vrat a vrátek k oplocení na ocelové sloupky do 2 m2</t>
  </si>
  <si>
    <t>Osazení vrat a vrátek k oplocení na sloupky ocelové, plochy jednotlivě do 2 m2</t>
  </si>
  <si>
    <t>1. V cenách jsou započteny i náklady na montážní materiál. Jedná se o drobný materiál, proto není v kalkulaci jmenovitě uveden. Tento materiál je součásti výrobní režie.   2. V cenách nejsou započteny náklady na dodávku vrat a vrátek; tyto se oceňují ve specifikaci.</t>
  </si>
  <si>
    <t>348101220</t>
  </si>
  <si>
    <t>Osazení vrat a vrátek k oplocení na ocelové sloupky do 4 m2</t>
  </si>
  <si>
    <t>Osazení vrat a vrátek k oplocení na sloupky ocelové, plochy jednotlivě přes 2 do 4 m2</t>
  </si>
  <si>
    <t>348101240</t>
  </si>
  <si>
    <t>Osazení vrat a vrátek k oplocení na ocelové sloupky do 8 m2</t>
  </si>
  <si>
    <t>Osazení vrat a vrátek k oplocení na sloupky ocelové, plochy jednotlivě přes 6 do 8 m2</t>
  </si>
  <si>
    <t>348101250</t>
  </si>
  <si>
    <t>Osazení vrat a vrátek k oplocení na ocelové sloupky do 10 m2</t>
  </si>
  <si>
    <t>Osazení vrat a vrátek k oplocení na sloupky ocelové, plochy jednotlivě přes 8 do 10 m2</t>
  </si>
  <si>
    <t>348101260</t>
  </si>
  <si>
    <t>Osazení vrat a vrátek k oplocení na ocelové sloupky do 15 m2</t>
  </si>
  <si>
    <t>Osazení vrat a vrátek k oplocení na sloupky ocelové, plochy jednotlivě přes 10 do 15 m2</t>
  </si>
  <si>
    <t>348121221</t>
  </si>
  <si>
    <t>Osazení podhrabových desek délky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</si>
  <si>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</si>
  <si>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</si>
  <si>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348171146</t>
  </si>
  <si>
    <t>Montáž panelového svařovaného oplocení výšky přes 1,5 do 2,0 m</t>
  </si>
  <si>
    <t>Montáž oplocení z dílců kovových panelových svařovaných, na ocelové profilované sloupky, výšky přes 1,5 do 2,0 m</t>
  </si>
  <si>
    <t>1. V cenách nejsou započteny náklady na dodávku dílců, tyto se oceňují ve specifikaci.</t>
  </si>
  <si>
    <t>348401130</t>
  </si>
  <si>
    <t>Montáž oplocení ze strojového pletiva s napínacími dráty výšky do 2,0 m</t>
  </si>
  <si>
    <t>Montáž oplocení z pletiva strojového s napínacími dráty přes 1,6 do 2,0 m</t>
  </si>
  <si>
    <t>1. V cenách nejsou započteny náklady na dodávku pletiva a drátů, tyto se oceňují ve specifikaci.</t>
  </si>
  <si>
    <t>348401320</t>
  </si>
  <si>
    <t>Rozvinutí, montáž a napnutí ostnatého drátu</t>
  </si>
  <si>
    <t>Montáž oplocení z pletiva rozvinutí, uchycení a napnutí drátu ostnatého</t>
  </si>
  <si>
    <t>348401350</t>
  </si>
  <si>
    <t>Rozvinutí, montáž a napnutí napínacího drátu na oplocení</t>
  </si>
  <si>
    <t>Montáž oplocení z pletiva rozvinutí, uchycení a napnutí drátu napínacího</t>
  </si>
  <si>
    <t>348401411</t>
  </si>
  <si>
    <t>Montáž jednostranného bavoletu na oplocení</t>
  </si>
  <si>
    <t>Montáž oplocení z pletiva bavoletu jednostranného</t>
  </si>
  <si>
    <t>348401412</t>
  </si>
  <si>
    <t>Montáž oboustranného bavoletu na oplocení</t>
  </si>
  <si>
    <t>Montáž oplocení z pletiva bavoletu oboustranného</t>
  </si>
  <si>
    <t>553421531R</t>
  </si>
  <si>
    <t>plotový sloupek pro svařované panely čtvercový 60x60x1,5mm dl 2,5-3,0m povrchová úprava Pz a PVC</t>
  </si>
  <si>
    <t>55342202</t>
  </si>
  <si>
    <t>objímka pro uchycení vzpěry na sloupek D 40-50mm</t>
  </si>
  <si>
    <t>55342255</t>
  </si>
  <si>
    <t>sloupek plotový průběžný Pz a komaxitový 2500/38x1,5mm</t>
  </si>
  <si>
    <t>55342263</t>
  </si>
  <si>
    <t>sloupek plotový koncový Pz a komaxitový 2500/48x1,5mm</t>
  </si>
  <si>
    <t>55342274</t>
  </si>
  <si>
    <t>vzpěra plotová 38x1,5mm včetně krytky s uchem 2500mm</t>
  </si>
  <si>
    <t>55342322R</t>
  </si>
  <si>
    <t>V2 - branka vchodová kovová 1200x2300mm ocelová konstrukce z porfilu Jakl zn+PVC s výplní ze svařované sítě Zn+PVC</t>
  </si>
  <si>
    <t>V2 - branka vchodová kovová 1200x2300mm ocelová konstrukce z porfilu Jakl zn+PVC s výplní ze svařované sítě Zn+PVC, včetně ocelových sloupků Zn+PVC, provedení dle PD</t>
  </si>
  <si>
    <t>55342323R</t>
  </si>
  <si>
    <t>V6 - branka vchodová kovová 800x2300mm ocelová konstrukce z porfilu Jakl zn+PVC s výplní z poplastovaného pletiva Zn+PVC</t>
  </si>
  <si>
    <t>V6 - branka vchodová kovová 800x2300mm ocelová konstrukce z porfilu Jakl zn+PVC s výplní z poplastovaného pletiva Zn+PVC, včetně ocelových sloupků Zn+PVC, provedení dle PD</t>
  </si>
  <si>
    <t>55342347R</t>
  </si>
  <si>
    <t>V1 - brána vjezdová kovová 4000x2300mm 2 křídlá ocelová konstrukce z porfilu Jakl zn+PVC s výplní ze svařované sítě Zn+PVC, včetně ocelových sloupků Zn+PVC</t>
  </si>
  <si>
    <t>V1 - brána vjezdová kovová 4000x2300mm 2 křídlá ocelová konstrukce z porfilu Jakl zn+PVC s výplní ze svařované sítě Zn+PVC, včetně ocelových sloupků Zn+PVC, provedení dle PD</t>
  </si>
  <si>
    <t>55342348R</t>
  </si>
  <si>
    <t>V3 - brána vjezdová kovová 6000x2300mm 2 křídlá ocelová konstrukce z porfilu Jakl zn+PVC s výplní z poplastovaného pletiva Zn+PVC, včetně ocelových sloupků Zn+P</t>
  </si>
  <si>
    <t>V3 - brána vjezdová kovová 6000x2300mm 2 křídlá ocelová konstrukce z porfilu Jakl zn+PVC s výplní z poplastovaného pletiva Zn+PVC, včetně ocelových sloupků Zn+PVC, provedení dle PD</t>
  </si>
  <si>
    <t>55342349R</t>
  </si>
  <si>
    <t>V4 - brána vjezdová kovová 4900x2300mm 2 křídlá ocelová konstrukce z porfilu Jakl zn+PVC s výplní z poplastovaného pletiva Zn+PVC, včetně ocelových sloupků Zn+P</t>
  </si>
  <si>
    <t>V4 - brána vjezdová kovová 4900x2300mm 2 křídlá ocelová konstrukce z porfilu Jakl zn+PVC s výplní z poplastovaného pletiva Zn+PVC, včetně ocelových sloupků Zn+PVC, provedení dle PD</t>
  </si>
  <si>
    <t>55342350R</t>
  </si>
  <si>
    <t>V5 - brána vjezdová kovová 3000x2300mm 2 křídlá ocelová konstrukce z porfilu Jakl zn+PVC s výplní z poplastovaného pletiva Zn+PVC, včetně ocelových sloupků Zn+P</t>
  </si>
  <si>
    <t>V5 - brána vjezdová kovová 3000x2300mm 2 křídlá ocelová konstrukce z porfilu Jakl zn+PVC s výplní z poplastovaného pletiva Zn+PVC, včetně ocelových sloupků Zn+PVC, provedení dle PD</t>
  </si>
  <si>
    <t>55342412</t>
  </si>
  <si>
    <t>plotový panel svařovaný v 1,5-2,0m š do 2,5m průměru drátu 5mm oka 55x200mm s horizontálním prolisem povrchová úprava PZ +PVC</t>
  </si>
  <si>
    <t>592331191R</t>
  </si>
  <si>
    <t>deska plotová betonová 2500x50x300mm</t>
  </si>
  <si>
    <t>592331201R</t>
  </si>
  <si>
    <t>deska plotová betonová 3000x50x400mm</t>
  </si>
  <si>
    <t>741</t>
  </si>
  <si>
    <t>Elektroinstalace - silnoproud</t>
  </si>
  <si>
    <t>73534510</t>
  </si>
  <si>
    <t>tabulka bezpečnostní s tiskem 2 barvy A4 210x297mm</t>
  </si>
  <si>
    <t>741990041</t>
  </si>
  <si>
    <t>Montáž tabulka výstražná a označovací pro rozvodny</t>
  </si>
  <si>
    <t>Ostatní doplňkové práce elektromontážní montáž tabulek pro rozvodny a elektrická zařízení výstražné a označovací</t>
  </si>
  <si>
    <t>1. V ceně -0041 nejsou započteny náklady na dodání tabulky. Tyto se oceňují ve specifikaci. Ztratné se nestanoví.</t>
  </si>
  <si>
    <t>961055111</t>
  </si>
  <si>
    <t>Bourání základů ze ŽB</t>
  </si>
  <si>
    <t>Bourání základů z betonu  železového</t>
  </si>
  <si>
    <t>962052314</t>
  </si>
  <si>
    <t>Bourání pilířů ze ŽB</t>
  </si>
  <si>
    <t>Bourání zdiva železobetonového  pilířů, průřezu do 0,36 m2</t>
  </si>
  <si>
    <t>1. Bourání pilířů o průřezu přes 0,36 m2 se oceňuje cenami - 2210 a -2211 jako bourání zdiva nadzákladového železobetonového.</t>
  </si>
  <si>
    <t>966049831</t>
  </si>
  <si>
    <t>Rozebrání prefabrikovaných plotových desek betonových</t>
  </si>
  <si>
    <t>Rozebrání prefabrikovaných plotových desek  betonových</t>
  </si>
  <si>
    <t>966052121</t>
  </si>
  <si>
    <t>Bourání sloupků a vzpěr ŽB plotových s betonovou patkou</t>
  </si>
  <si>
    <t>Bourání plotových sloupků a vzpěr železobetonových výšky do 2,5 m s betonovou patkou</t>
  </si>
  <si>
    <t>966071832</t>
  </si>
  <si>
    <t>Rozebrání ostnatého drátu výšky přes 2,0 m</t>
  </si>
  <si>
    <t>Rozebrání oplocení z pletiva  ostnatého drátu, výšky přes 2,0 m</t>
  </si>
  <si>
    <t>966073811</t>
  </si>
  <si>
    <t>Rozebrání vrat a vrátek k oplocení plochy do 6 m2</t>
  </si>
  <si>
    <t>Rozebrání vrat a vrátek k oplocení  plochy jednotlivě přes 2 do 6 m2</t>
  </si>
  <si>
    <t>997013501</t>
  </si>
  <si>
    <t>Odvoz suti a vybouraných hmot na skládku nebo meziskládku do 1 km se složením</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</si>
  <si>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</si>
  <si>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</si>
  <si>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</si>
  <si>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</si>
  <si>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</si>
  <si>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 xml:space="preserve">  SO 360</t>
  </si>
  <si>
    <t xml:space="preserve">  TNS Rostoklaty, úprava rozvodu vn 6kV 50Hz</t>
  </si>
  <si>
    <t>SO 360</t>
  </si>
  <si>
    <t>TNS Rostoklaty, úprava rozvodu vn 6kV 50Hz</t>
  </si>
  <si>
    <t>Hloubené vykopávky</t>
  </si>
  <si>
    <t>Konstrukce ze zemin</t>
  </si>
  <si>
    <t>Povrchové úpravy terénu (i vegetační)</t>
  </si>
  <si>
    <t>702222</t>
  </si>
  <si>
    <t>KABELOVÁ CHRÁNIČKA ZEMNÍ UV STABILNÍ DN PŘES 100 DO 200 MM</t>
  </si>
  <si>
    <t>702311</t>
  </si>
  <si>
    <t>ZAKRYTÍ KABELŮ VÝSTRAŽNOU FÓLIÍ ŠÍŘKY DO 20 CM</t>
  </si>
  <si>
    <t>R701CFD-02</t>
  </si>
  <si>
    <t>OBETONOVÁNÍ CHRÁNIČEK DO FÍ 200mm V RÝZE DO Š.100cm, TL.VRSTVY 12CM</t>
  </si>
  <si>
    <t>709310</t>
  </si>
  <si>
    <t>VYPODLOŽENÍ, ODDĚLENÍ A KRYTÍ SPOJKY NEBO ODBOČNICE PRO KABEL DO 10 KV</t>
  </si>
  <si>
    <t>702610</t>
  </si>
  <si>
    <t>ODKRYTÍ A ZAKRYTÍ KABELOVÉHO ŽLABU</t>
  </si>
  <si>
    <t>R02911-03</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</si>
  <si>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</si>
  <si>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</si>
  <si>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Silnoproudé rozvody</t>
  </si>
  <si>
    <t>742D11</t>
  </si>
  <si>
    <t>KABELOVÁ KONCOVKA VN VENKOVNÍ, SADA TŘÍ ŽIL NEBO TŘÍŽÍLOVÁ PRO KABELY DO 6 KV DO 70 MM2</t>
  </si>
  <si>
    <t>742811</t>
  </si>
  <si>
    <t>KABELOVÁ SPOJKA VN, SADA TŘÍ ŽIL NEBO TŘÍŽÍLOVÁ PRO KABELY DO 6 KV DO 70 MM2</t>
  </si>
  <si>
    <t>745B12</t>
  </si>
  <si>
    <t>SKŘÍŇ DRÁŽNÍ TTS 6 KV, 2XMOTOROVÝ POHON, DO 3 KS VÝVODŮ VN</t>
  </si>
  <si>
    <t>R745B12-01</t>
  </si>
  <si>
    <t>SKŘÍŇ DRÁŽNÍ TTS 6 KV, 1X TS 6/0,4kV DO 25kVA</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</si>
  <si>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</si>
  <si>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741C07</t>
  </si>
  <si>
    <t>VYVEDENÍ UZEMŇOVACÍCH VODIČŮ NA POVRCH/KONSTRUKCI</t>
  </si>
  <si>
    <t>743B14</t>
  </si>
  <si>
    <t>OVLADAČ PRO DÁLKOVÉ OVLÁDÁNÍ MOTOROVÝCH POHONŮ TRAKČNÍCH ODPOJOVAČŮ (DOÚO) OD 13 DO 16 KS</t>
  </si>
  <si>
    <t>743B15</t>
  </si>
  <si>
    <t>OVLADAČ PRO DÁLK.OVLÁDÁNÍ MOTOR.POHONŮ TRAKČ.ODPOJOVAČŮ (DOÚO)-ROZŠÍŘENÍ O MODUL PRO KOMUNIKACI S NADŘAZENÝM SYST.POMOCÍ DOHODNUTÉHO PROTOKOLU</t>
  </si>
  <si>
    <t>743B16</t>
  </si>
  <si>
    <t>OVLADAČ PRO DÁLKOVÉ OVLÁDÁNÍ MOTOROVÝCH POHONŮ TRAKČNÍCH ODPOJOVAČŮ (DOÚO) - ROZŠÍŘENÍ O MODUL OPTICKÉHO ODDĚLENÍ</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</si>
  <si>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</si>
  <si>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</si>
  <si>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</si>
  <si>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</si>
  <si>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</si>
  <si>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</si>
  <si>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743B23</t>
  </si>
  <si>
    <t>SVORKOVNICOVÁ SKŘÍŇ PLASTOVÁ PRO DOÚO VNITŘNÍ OD 81 DO 120 SVOREK</t>
  </si>
  <si>
    <t>745Z43</t>
  </si>
  <si>
    <t>DEMONTÁŽ DRÁŽNÍ SKŘÍNĚ 6 KV</t>
  </si>
  <si>
    <t>743Z92</t>
  </si>
  <si>
    <t>Bourání, demontáže, odstranění drážních konstrukcí - vyjma úzkokolejek</t>
  </si>
  <si>
    <t>966158</t>
  </si>
  <si>
    <t>BOURÁNÍ KONSTRUKCÍ Z PROST BETONU S ODVOZEM DO 20KM</t>
  </si>
  <si>
    <t xml:space="preserve">  SO 361</t>
  </si>
  <si>
    <t xml:space="preserve">  TNS Rostoklaty, rozvod nn a osvětlení</t>
  </si>
  <si>
    <t>SO 361</t>
  </si>
  <si>
    <t>TNS Rostoklaty, rozvod nn a osvětlení</t>
  </si>
  <si>
    <t>015220</t>
  </si>
  <si>
    <t>POPLATKY ZA LIKVIDACŮ ODPADŮ NEKONTAMINOVANÝCH - 17 01 01  KŮLY A SLOUPY BETONOVÉ</t>
  </si>
  <si>
    <t>R701BBB-06</t>
  </si>
  <si>
    <t>BETONOVÝ ZÁKLAD DO ROSTLÉ ZEMINY DO BEDNĚNÍ PRO STOŽÁR / VĚŽ, VČETNĚ OCEL. VÝSTUŽE A STOŽÁROVÉHO POUZDRA / ZÁKLADOVÉ KONSTRUKCE</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</si>
  <si>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</si>
  <si>
    <t>58730</t>
  </si>
  <si>
    <t>PŘEDLÁŽDĚNÍ KRYTU ZE SILNIČNÍCH DÍLCŮ (PANELŮ)</t>
  </si>
  <si>
    <t>R701CFD-04</t>
  </si>
  <si>
    <t>703741</t>
  </si>
  <si>
    <t>KABELOVÁ PŘÍCHYTKA VN VČETNĚ UPEVNĚNÍ A PŘÍSLUŠENSTVÍ PRO ROZSAH UPNUTÍ DO 25 MM</t>
  </si>
  <si>
    <t>R02911-02</t>
  </si>
  <si>
    <t>R701BAC-05</t>
  </si>
  <si>
    <t>RUČNÍ VÝKOP SONDY V ZEMINĚ DO I.TŘ., VČ. ZÁHOZU, ÚPRAVY POVRCHU A ODVOZU</t>
  </si>
  <si>
    <t>743D21</t>
  </si>
  <si>
    <t>SKŘÍŇ PŘÍPOJKOVÁ POJISTKOVÁ KOMPAKTNÍ PILÍŘOVÁ OD 80 DO 160 A, DO 240 MM2, S 1-2 SADAMI JISTÍCÍCH PRVKŮ</t>
  </si>
  <si>
    <t>744218</t>
  </si>
  <si>
    <t>KABELOVÁ SKŘÍŇ VENKOVNÍ PRÁZDNÁ PLASTOVÁ V KOMPAKTNÍM PILÍŘI, MIN. IP 44, - PŘÍPLATEK ZA POVRCHOVOU ÚPRAVU LAKOVÁNÍM</t>
  </si>
  <si>
    <t>743112</t>
  </si>
  <si>
    <t>OSVĚTLOVACÍ STOŽÁR SKLOPNÝ ŽÁROVĚ ZINKOVANÝ DÉLKY PŘES 6,5 DO 12 M</t>
  </si>
  <si>
    <t>743341</t>
  </si>
  <si>
    <t>VÝLOŽNÍK PRO MONTÁŽ SVÍTIDLA NA STĚNU/BETONOVÝ STOŽÁR DÉLKA VYLOŽENÍ DO 1 M</t>
  </si>
  <si>
    <t>743151</t>
  </si>
  <si>
    <t>OSVĚTLOVACÍ STOŽÁR  - STOŽÁROVÁ ROZVODNICE S 1-2 JISTÍCÍMI PRVKY</t>
  </si>
  <si>
    <t>743474</t>
  </si>
  <si>
    <t>SVÍTIDLO DRÁŽNÍ LED, MIN. IP 54, ELEKTRONICKÝ PŘEDŘADNÍK, PŘES 45 W</t>
  </si>
  <si>
    <t>743473</t>
  </si>
  <si>
    <t>SVÍTIDLO DRÁŽNÍ LED, MIN. IP 54, ELEKTRONICKÝ PŘEDŘADNÍK, PŘES 25 DO 45 W</t>
  </si>
  <si>
    <t>743486</t>
  </si>
  <si>
    <t>SVÍTIDLO DRÁŽNÍ - MONTÁŽ SVÍTIDLA NA OSVĚTLOVACÍ STOŽÁR DO VÝŠKY 15 M</t>
  </si>
  <si>
    <t>743485</t>
  </si>
  <si>
    <t>SVÍTIDLO DRÁŽNÍ - MONTÁŽ NÁSTĚNNÉHO, PŘISAZENÉHO NEBO ZÁVĚSNÉHO SVÍTIDLA</t>
  </si>
  <si>
    <t>744Z01</t>
  </si>
  <si>
    <t>DEMONTÁŽ ROZVODNICE NN</t>
  </si>
  <si>
    <t>743Z21</t>
  </si>
  <si>
    <t>DEMONTÁŽ OSVĚTLOVACÍ VĚŽE TRUBKOVÉ VÝŠKY DO 22 M</t>
  </si>
  <si>
    <t>743Z32</t>
  </si>
  <si>
    <t>DEMONTÁŽ ELEKTROVÝZBROJE OSVĚTLOVACÍ VEŽE VÝŠKY DO 40 M</t>
  </si>
  <si>
    <t>743Z36</t>
  </si>
  <si>
    <t>DEMONTÁŽ SVÍTIDLA Z OSVĚTLOVACÍ VĚŽE VÝŠKY DO 40 M</t>
  </si>
  <si>
    <t>743Z12</t>
  </si>
  <si>
    <t>DEMONTÁŽ OSVĚTLOVACÍHO STOŽÁRU DRÁŽNÍHO VÝŠKY DO 15 M</t>
  </si>
  <si>
    <t>743Z31</t>
  </si>
  <si>
    <t>DEMONTÁŽ ELEKTROVÝZBROJE OSVĚTLOVACÍHO STOŽÁRU VÝŠKY DO 15 M</t>
  </si>
  <si>
    <t>743Z35</t>
  </si>
  <si>
    <t>DEMONTÁŽ SVÍTIDLA Z OSVĚTLOVACÍHO STOŽÁRU VÝŠKY DO 15 M</t>
  </si>
  <si>
    <t>743164</t>
  </si>
  <si>
    <t>OSVĚTLOVACÍ STOŽÁR - PRUŽINOVÉ SKLOPNÉ ZAŘÍZENÍ</t>
  </si>
  <si>
    <t>966168</t>
  </si>
  <si>
    <t>BOURÁNÍ KONSTRUKCÍ ZE ŽELEZOBETONU S ODVOZEM DO 20KM</t>
  </si>
  <si>
    <t xml:space="preserve">  SO 362</t>
  </si>
  <si>
    <t xml:space="preserve">  TNS Rostoklaty, návěst pro elektrický provoz</t>
  </si>
  <si>
    <t>SO 362</t>
  </si>
  <si>
    <t>TNS Rostoklaty, návěst pro elektrický provoz</t>
  </si>
  <si>
    <t>015190</t>
  </si>
  <si>
    <t>POPLATKY ZA LIKVIDACI ODPADŮ NEKONTAMINOVANÝCH - 17 02 03 PLASTY Z INTERIÉRŮ REKONSTRUOVANÝCH OBJEKTŮ</t>
  </si>
  <si>
    <t>Ražení a protlačování</t>
  </si>
  <si>
    <t>14173</t>
  </si>
  <si>
    <t>PROTLAČOVÁNÍ POTRUBÍ Z PLAST HMOT DN DO 200MM</t>
  </si>
  <si>
    <t>702211</t>
  </si>
  <si>
    <t>KABELOVÁ CHRÁNIČKA ZEMNÍ DN DO 100 MM</t>
  </si>
  <si>
    <t>702830</t>
  </si>
  <si>
    <t>VYČIŠTĚNÍ STÁVAJÍCÍHO KABELOVÉHO PROSTUPU ZE ŽLABŮ</t>
  </si>
  <si>
    <t>703611</t>
  </si>
  <si>
    <t>ELEKTROINSTALAČNÍ KANÁL ŠÍŘKY DO 100 MM</t>
  </si>
  <si>
    <t>743B41</t>
  </si>
  <si>
    <t>SVĚTELNÁ LED NÁVĚST Č. 50 ""STÁHNI SBĚRAČ"" NA SAMOSTATNÉM STOŽÁRKU VČETNĚ ZÁKLADU</t>
  </si>
  <si>
    <t>743B42</t>
  </si>
  <si>
    <t>SVĚTELNÁ LED NÁVĚST Č. 50 ""STÁHNI SBĚRAČ"" PRO UPEVNĚNÍ NA STOŽÁR TV NEBO BRÁNU</t>
  </si>
  <si>
    <t>R743B42-10</t>
  </si>
  <si>
    <t>PŘIPOJOVACÍ SKŘÍŇ SVĚTELNÉ LED NÁVĚSTI Č. 50 ""STÁHNI SBĚRAČ"" PRO UPEVNĚNÍ NA STOŽÁR TV NEBO BRÁNU</t>
  </si>
  <si>
    <t>1. Položka obsahuje:   – instalaci rozvaděče vč. zapojení, zhotovení výrobní dokumentace  – technický popis viz. projektová dokumentace  2. Položka neobsahuje:   X  3. Způsob měření:  Udává se počet kusů kompletní konstrukce nebo práce.</t>
  </si>
  <si>
    <t>R743B51-08</t>
  </si>
  <si>
    <t>PŘIPEVNĚNÍ NÁVĚSTNÍHO ŠTÍTU NA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</si>
  <si>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t>
  </si>
  <si>
    <t>R743B51-09</t>
  </si>
  <si>
    <t>SKŘÍŇ PRO OVLÁDÁNÍ SVĚTELNÉ NÁVĚSTI Č. 50 ""STÁHNI SBĚRAČ"" 110V DC</t>
  </si>
  <si>
    <t>743B51</t>
  </si>
  <si>
    <t>SKŘÍŇ PRO OVLÁDÁNÍ SVĚTELNÉ NÁVĚSTI Č. 50 ""STÁHNI SBĚRAČ"" - NASTAVENÍ A SEŘÍZENÍ V NÁVAZNOSTI NA DÁLKOVÉ ŘÍZENÍ A OVLÁDÁNÍ</t>
  </si>
  <si>
    <t>74D122</t>
  </si>
  <si>
    <t>PŘIPEVNĚNÍ SVORKOVNICOVÉ SKŘÍNĚ (BEZ DODÁVKY SVORKOVNICOVÉ SKŘÍNĚ) S DESKOU NA STOŽÁR TV</t>
  </si>
  <si>
    <t>74D213</t>
  </si>
  <si>
    <t>VEDENÍ 1-2 NN KABELŮ NA STOŽÁRU TV V OCHRANNÉ TRUBCE</t>
  </si>
  <si>
    <t>74D218</t>
  </si>
  <si>
    <t>SVOD NN KABELU ZE STOŽÁRU TV DO ZEMĚ VČETNĚ KRYTU - NEROZEBÍRATELNÉ PROVEDENÍ</t>
  </si>
  <si>
    <t>74D222</t>
  </si>
  <si>
    <t>UCHYCENÍ NN KABELU NA BŘEVNO V OCHRANNÉ TRUBCE</t>
  </si>
  <si>
    <t>74D231</t>
  </si>
  <si>
    <t>VEDENÍ 1-2 NN KABELŮ PŘES PŘEKÁŽKU NA KONSTRUKCI TV</t>
  </si>
  <si>
    <t xml:space="preserve">  SO 363</t>
  </si>
  <si>
    <t xml:space="preserve">  TNS Rostoklaty, úprava DOÚO</t>
  </si>
  <si>
    <t>SO 363</t>
  </si>
  <si>
    <t>TNS Rostoklaty, úprava DOÚO</t>
  </si>
  <si>
    <t>709611</t>
  </si>
  <si>
    <t>DEMONTÁŽ KABELOVÉHO ŽLABU/LIŠTY VČETNĚ KRYTU</t>
  </si>
  <si>
    <t>742I12</t>
  </si>
  <si>
    <t>KABEL NN CU OVLÁDACÍ 7-12ŽÍLOVÝ OD 4 DO 6 MM2</t>
  </si>
  <si>
    <t>742M22</t>
  </si>
  <si>
    <t>UKONČENÍ 7-12ŽÍLOVÉHO KABELU KABELOVOU SPOJKOU OD 4 DO 6 MM2</t>
  </si>
  <si>
    <t>743B22</t>
  </si>
  <si>
    <t>SVORKOVNICOVÁ SKŘÍŇ PLASTOVÁ PRO DOÚO VNITŘNÍ OD 41 DO 80 SVOREK</t>
  </si>
  <si>
    <t>743Z61</t>
  </si>
  <si>
    <t>DEMONTÁŽ OVLADAČE PRO DOÚO</t>
  </si>
  <si>
    <t xml:space="preserve">  SO 364</t>
  </si>
  <si>
    <t xml:space="preserve">  TNS Rostoklaty, osvětlení rozvodny 110 Kv</t>
  </si>
  <si>
    <t>SO 364</t>
  </si>
  <si>
    <t>TNS Rostoklaty, osvětlení rozvodny 110 Kv</t>
  </si>
  <si>
    <t>703441</t>
  </si>
  <si>
    <t>ELEKTROINSTALAČNÍ TRUBKA OCELOVÁ VČETNĚ UPEVNĚNÍ A PŘÍSLUŠENSTVÍ DN PRŮMĚRU DO 25 MM</t>
  </si>
  <si>
    <t>743621</t>
  </si>
  <si>
    <t>ROZVADĚČ PRO DRÁŽNÍ OSVĚTLENÍ SILOVÝ NAPÁJECÍ BEZ PLC ŘÍDÍCÍHO SYSTÉMU DO 6 KUSŮ TŘÍFÁZOVÝCH VĚTVÍ</t>
  </si>
  <si>
    <t>743643</t>
  </si>
  <si>
    <t>ROZVADĚČ PRO DRÁŽNÍ OSVĚTLENÍ - SENZOR PRO MĚŘENÍ INTENZITY OSVĚTLENÍ</t>
  </si>
  <si>
    <t>R743321-07</t>
  </si>
  <si>
    <t>VÝLOŽNÍK PRO MONTÁŽ SVÍTIDLA NA STOŽÁR DVOURAMENNÝ DÉLKA VYLOŽENÍ DO 1 M</t>
  </si>
  <si>
    <t>1. Položka obsahuje:  – veškeré příslušenství a uzavírací nátěr, technický popis viz. projektová dokumentace  2. Položka neobsahuje:  X 3. Způsob měření: Udává se počet kusů kompletní konstrukce nebo práce.</t>
  </si>
  <si>
    <t>743Z34</t>
  </si>
  <si>
    <t>DEMONTÁŽ NÁSTĚNNÉHO, PŘISAZENÉHO NEBO ZÁVĚSNÉHO SVÍTIDLA</t>
  </si>
  <si>
    <t>743165</t>
  </si>
  <si>
    <t>OSVĚTLOVACÍ STOŽÁR - HYDRAULICKÉ SKLOPNÉ ZAŘÍZENÍ</t>
  </si>
  <si>
    <t xml:space="preserve">  SO 365</t>
  </si>
  <si>
    <t xml:space="preserve">  TNS Rostoklaty, provizorní přípojka vn 22kV</t>
  </si>
  <si>
    <t>SO 365</t>
  </si>
  <si>
    <t>TNS Rostoklaty, provizorní přípojka vn 22kV</t>
  </si>
  <si>
    <t>702321</t>
  </si>
  <si>
    <t>ZAKRYTÍ KABELŮ BETONOVOU DESKOU ŠÍŘKY DO 20 CM</t>
  </si>
  <si>
    <t>702423</t>
  </si>
  <si>
    <t>KABELOVÝ PROSTUP DO OBJEKTU PŘES ZÁKLAD BETONOVÝ SVĚTLÉ ŠÍŘKY PŘES 200 MM</t>
  </si>
  <si>
    <t>742583</t>
  </si>
  <si>
    <t>KABEL VN - JEDNOŽÍLOVÝ, 22-CXEKVC(V)E(Y) OD 185 DO 300 MM2</t>
  </si>
  <si>
    <t>742A23</t>
  </si>
  <si>
    <t>KABELOVÁ KONCOVKA VN VNITŘNÍ JEDNOŽÍLOVÁ PRO KABELY PŘES 6 KV OD 185 DO 300 MM2</t>
  </si>
  <si>
    <t>742723</t>
  </si>
  <si>
    <t>KABELOVÁ SPOJKA VN JEDNOŽÍLOVÁ PRO KABELY PŘES 6 KV OD 185 DO 300 MM2</t>
  </si>
  <si>
    <t xml:space="preserve">  SO 370</t>
  </si>
  <si>
    <t xml:space="preserve">  TNS Rostoklaty, ukolejnění vodivých konstrukcí</t>
  </si>
  <si>
    <t>SO 370</t>
  </si>
  <si>
    <t>TNS Rostoklaty, ukolejnění vodivých konstrukcí</t>
  </si>
  <si>
    <t>74-370</t>
  </si>
  <si>
    <t>TNS Rostoklaty - definitivní stav</t>
  </si>
  <si>
    <t>74C923</t>
  </si>
  <si>
    <t>Nepřímé ukolejnění konstrukce všech typů (včetně výztužných dvojic) - 1 vodič</t>
  </si>
  <si>
    <t>74C924</t>
  </si>
  <si>
    <t>Nepřímé ukolejnění konstrukce všech typů (včetně výztužných dvojic) - 2 vodič</t>
  </si>
  <si>
    <t>74C971</t>
  </si>
  <si>
    <t>Pospojování konstrukcí vodivou propojkou</t>
  </si>
  <si>
    <t>74C976</t>
  </si>
  <si>
    <t>Zpracování KSUaTP pro účely zavedení do provozu za 100m zprovozňované skupiny</t>
  </si>
  <si>
    <t>75-370</t>
  </si>
  <si>
    <t>TNS Rostoklaty - provizorní stav</t>
  </si>
  <si>
    <t>74F459</t>
  </si>
  <si>
    <t>Demontáž ukolejnění konstrukcí a podpěr včetně uchycení a vodiče</t>
  </si>
  <si>
    <t>76-370</t>
  </si>
  <si>
    <t>Revize, zkoušky, měření a technická pomoc TV</t>
  </si>
  <si>
    <t xml:space="preserve">  SO 380</t>
  </si>
  <si>
    <t xml:space="preserve">  TNS Rostoklaty, vnější uzemnění</t>
  </si>
  <si>
    <t>SO 380</t>
  </si>
  <si>
    <t>TNS Rostoklaty, vnější uzemnění</t>
  </si>
  <si>
    <t>R742P17</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</si>
  <si>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</si>
  <si>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R132731</t>
  </si>
  <si>
    <t>Hloubení a zához kabelové rýhy 350/900mm zemina tř. I</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</si>
  <si>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</si>
  <si>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R709310</t>
  </si>
  <si>
    <t>Zřízení kab.lože z prosáté zeminy bez zakrytí v rýze do š.65cm, tl.vrstvy 5cm</t>
  </si>
  <si>
    <t>1. Položka obsahuje:  – úprava dna výkopu, provedení podkladové a zásypové vrstvy zeminy  – pomocné mechanismy 2. Položka neobsahuje:  X 3. Způsob měření: Měří se metr délkový.</t>
  </si>
  <si>
    <t>R709311</t>
  </si>
  <si>
    <t>Zřízení kab.lože z kopaného písku bez zakrytí v rýze do š.65cm, tl.vrstvy 10cm</t>
  </si>
  <si>
    <t>1. Položka obsahuje:  – úprava dna výkopu, provedení podkladové a zásypové vrstvy písku  – pomocné mechanismy 2. Položka neobsahuje:  X 3. Způsob měření: Měří se metr délkový.</t>
  </si>
  <si>
    <t>R18215</t>
  </si>
  <si>
    <t>Provizorní úprava terénu v přírodní zemině tř. I</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</si>
  <si>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</si>
  <si>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741B11</t>
  </si>
  <si>
    <t>ZEMNÍCÍ TYČ FEZN DÉLKY DO 2 M</t>
  </si>
  <si>
    <t>741C11</t>
  </si>
  <si>
    <t>ZKUŠEBNÍ JÍMKA, UZEMNĚNÍ VENKOVNÍ DO VOLNÉHO TERÉNU</t>
  </si>
  <si>
    <t>747411</t>
  </si>
  <si>
    <t>MĚŘENÍ ZEMNÍCH ODPORŮ - ZEMNIČE PRVNÍHO NEBO SAMOSTATNÉHO</t>
  </si>
  <si>
    <t>747416</t>
  </si>
  <si>
    <t>MĚŘENÍ ZEMNÍCH ODPORŮ - ZEMNICÍ SÍTĚ DÉLKY PÁSKU PŘES 500 DO 1000 M</t>
  </si>
  <si>
    <t>747423</t>
  </si>
  <si>
    <t>MĚŘENÍ KROKOVÉHO A DOTYKOVÉHO NAPĚTÍ ZEMNÍCÍ SÍTĚ DO 200 M2 PLOCHY</t>
  </si>
  <si>
    <t>747424</t>
  </si>
  <si>
    <t>MĚŘENÍ KROKOVÉHO A DOTYKOVÉHO NAPĚTÍ ZEMNÍCÍ SÍTĚ ZA KAŽDÝCH DALŠÍCH 100 M2</t>
  </si>
  <si>
    <t>747613</t>
  </si>
  <si>
    <t>MĚŘENÍ KOROZIVNÍCH ÚČÍNKŮ BLUDNÝCH PROUDŮ NA ZEMNICÍ SÍŤ ELEKTRIZOVANÉ STANICE</t>
  </si>
  <si>
    <t xml:space="preserve">  SO 98-98</t>
  </si>
  <si>
    <t xml:space="preserve">  Všeobecný objekt</t>
  </si>
  <si>
    <t>SO 98-98</t>
  </si>
  <si>
    <t>Všeobecný objekt</t>
  </si>
  <si>
    <t>Dokumentace stavby</t>
  </si>
  <si>
    <t>9898001</t>
  </si>
  <si>
    <t>Geodetická dokumentace skutečného provedení stavby</t>
  </si>
  <si>
    <t>Vypracování geodetické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</si>
  <si>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</si>
  <si>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9898002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</si>
  <si>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</si>
  <si>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</si>
  <si>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</si>
  <si>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9898003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</si>
  <si>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</si>
  <si>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</si>
  <si>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</si>
  <si>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9898004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</si>
  <si>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</si>
  <si>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</si>
  <si>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technologické části stavby Jestliže se na zpracování Projektové dokumentace pro provádění stavby (PDPS) a Dokumentace skutečného  provedení stavby (DSPS) podílí více subjektů, připadá každému podíl z hodnoty všeobecných položek, odpovídající  poměrné části realizační hodnoty PS a SO, kterých se zpracování PDPS a DSPS týká.</t>
  </si>
  <si>
    <t>Ostatní</t>
  </si>
  <si>
    <t>9898005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</si>
  <si>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</si>
  <si>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</si>
  <si>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</si>
  <si>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9898006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</si>
  <si>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</si>
  <si>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</si>
  <si>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</si>
  <si>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9898007</t>
  </si>
  <si>
    <t>Publicita</t>
  </si>
  <si>
    <t>Zajištění propagace stavby dle podmínek poskytovatele dotace</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</si>
  <si>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</si>
  <si>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9898008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</si>
  <si>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</si>
  <si>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</si>
  <si>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9898009</t>
  </si>
  <si>
    <t>Zajištění veřejných zájmu</t>
  </si>
  <si>
    <t>Sanace pozemních komunikací po ukončení stavby</t>
  </si>
  <si>
    <t>9898017</t>
  </si>
  <si>
    <t>Korozní měření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</si>
</sst>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5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2</v>
      </c>
      <c t="s">
        <v>4</v>
      </c>
    </row>
    <row r="6" spans="2:3" ht="12.75" customHeight="1">
      <c r="B6" s="7" t="s">
        <v>5</v>
      </c>
      <c s="9">
        <f>0+C10+C19+C33+C39+C41</f>
      </c>
    </row>
    <row r="7" spans="2:3" ht="12.75" customHeight="1">
      <c r="B7" s="7" t="s">
        <v>6</v>
      </c>
      <c s="9">
        <f>0+E10+E19+E33+E39+E41</f>
      </c>
    </row>
    <row r="9" spans="1:5" ht="12.75" customHeight="1">
      <c r="A9" s="8" t="s">
        <v>7</v>
      </c>
      <c s="8" t="s">
        <v>8</v>
      </c>
      <c s="8" t="s">
        <v>9</v>
      </c>
      <c s="8" t="s">
        <v>10</v>
      </c>
      <c s="8" t="s">
        <v>11</v>
      </c>
    </row>
    <row r="10" spans="1:5" ht="12.75" customHeight="1">
      <c r="A10" s="10" t="s">
        <v>12</v>
      </c>
      <c s="10" t="s">
        <v>13</v>
      </c>
      <c s="11">
        <f>0+C11+C12+C13+C14+C15+C16+C17+C18</f>
      </c>
      <c s="11">
        <f>0+D11+D12+D13+D14+D15+D16+D17+D18</f>
      </c>
      <c s="11">
        <f>0+E11+E12+E13+E14+E15+E16+E17+E18</f>
      </c>
    </row>
    <row r="11" spans="1:5" ht="12.75" customHeight="1">
      <c r="A11" s="10" t="s">
        <v>15</v>
      </c>
      <c s="10" t="s">
        <v>16</v>
      </c>
      <c s="11">
        <f>'PS 210'!K8+'PS 210'!M8</f>
      </c>
      <c s="11">
        <f>0+'PS 210'!O10+'PS 210'!O15+'PS 210'!O19+'PS 210'!O23+'PS 210'!O27+'PS 210'!O31+'PS 210'!O35+'PS 210'!O39+'PS 210'!O43+'PS 210'!O47+'PS 210'!O51+'PS 210'!O55+'PS 210'!O59+'PS 210'!O63+'PS 210'!O67+'PS 210'!O71+'PS 210'!O75+'PS 210'!O79+'PS 210'!O83+'PS 210'!O87+'PS 210'!O91+'PS 210'!O96+'PS 210'!O100+'PS 210'!O104+'PS 210'!O108+'PS 210'!O112+'PS 210'!O116+'PS 210'!O120+'PS 210'!O124+'PS 210'!O128+'PS 210'!O132+'PS 210'!O136+'PS 210'!O140+'PS 210'!O144+'PS 210'!O148+'PS 210'!O152+'PS 210'!O156+'PS 210'!O160+'PS 210'!O164+'PS 210'!O168+'PS 210'!O172+'PS 210'!O176+'PS 210'!O180+'PS 210'!O184+'PS 210'!O188+'PS 210'!O192+'PS 210'!O196+'PS 210'!O200+'PS 210'!O204+'PS 210'!O208+'PS 210'!O212+'PS 210'!O216+'PS 210'!O220+'PS 210'!O224+'PS 210'!O228+'PS 210'!O232+'PS 210'!O236+'PS 210'!O240+'PS 210'!O244+'PS 210'!O248+'PS 210'!O252+'PS 210'!O256+'PS 210'!O260+'PS 210'!O264+'PS 210'!O268+'PS 210'!O272+'PS 210'!O276</f>
      </c>
      <c s="11">
        <f>C11+D11</f>
      </c>
    </row>
    <row r="12" spans="1:5" ht="12.75" customHeight="1">
      <c r="A12" s="10" t="s">
        <v>269</v>
      </c>
      <c s="10" t="s">
        <v>270</v>
      </c>
      <c s="11">
        <f>'PS 211'!K8+'PS 211'!M8</f>
      </c>
      <c s="11">
        <f>0+'PS 211'!O10+'PS 211'!O14+'PS 211'!O19+'PS 211'!O23+'PS 211'!O27+'PS 211'!O31+'PS 211'!O35+'PS 211'!O39+'PS 211'!O43+'PS 211'!O48+'PS 211'!O52+'PS 211'!O56+'PS 211'!O60+'PS 211'!O64+'PS 211'!O68+'PS 211'!O72+'PS 211'!O76+'PS 211'!O80+'PS 211'!O84+'PS 211'!O88+'PS 211'!O92+'PS 211'!O96+'PS 211'!O100+'PS 211'!O104+'PS 211'!O108+'PS 211'!O112+'PS 211'!O116+'PS 211'!O120+'PS 211'!O124+'PS 211'!O128</f>
      </c>
      <c s="11">
        <f>C12+D12</f>
      </c>
    </row>
    <row r="13" spans="1:5" ht="12.75" customHeight="1">
      <c r="A13" s="10" t="s">
        <v>312</v>
      </c>
      <c s="10" t="s">
        <v>313</v>
      </c>
      <c s="11">
        <f>'PS 212'!K8+'PS 212'!M8</f>
      </c>
      <c s="11">
        <f>0+'PS 212'!O10+'PS 212'!O15+'PS 212'!O19+'PS 212'!O23+'PS 212'!O27+'PS 212'!O31+'PS 212'!O35+'PS 212'!O39+'PS 212'!O43+'PS 212'!O47+'PS 212'!O51+'PS 212'!O55+'PS 212'!O59+'PS 212'!O63+'PS 212'!O67+'PS 212'!O71+'PS 212'!O75+'PS 212'!O79+'PS 212'!O83+'PS 212'!O87+'PS 212'!O91+'PS 212'!O95+'PS 212'!O100+'PS 212'!O104+'PS 212'!O108+'PS 212'!O112+'PS 212'!O116+'PS 212'!O120+'PS 212'!O124+'PS 212'!O128+'PS 212'!O132+'PS 212'!O136+'PS 212'!O140+'PS 212'!O144+'PS 212'!O148+'PS 212'!O152+'PS 212'!O156+'PS 212'!O160+'PS 212'!O164+'PS 212'!O168+'PS 212'!O172+'PS 212'!O176+'PS 212'!O180+'PS 212'!O184+'PS 212'!O188+'PS 212'!O192+'PS 212'!O196+'PS 212'!O200+'PS 212'!O204+'PS 212'!O208+'PS 212'!O212+'PS 212'!O216+'PS 212'!O220+'PS 212'!O224+'PS 212'!O228+'PS 212'!O232+'PS 212'!O236+'PS 212'!O240+'PS 212'!O244+'PS 212'!O248+'PS 212'!O252+'PS 212'!O256+'PS 212'!O260+'PS 212'!O264+'PS 212'!O268+'PS 212'!O272+'PS 212'!O276+'PS 212'!O280+'PS 212'!O284+'PS 212'!O288+'PS 212'!O292+'PS 212'!O296+'PS 212'!O300+'PS 212'!O304+'PS 212'!O308+'PS 212'!O312+'PS 212'!O316+'PS 212'!O320+'PS 212'!O324+'PS 212'!O328+'PS 212'!O332+'PS 212'!O336+'PS 212'!O340+'PS 212'!O344+'PS 212'!O348+'PS 212'!O352+'PS 212'!O356+'PS 212'!O360+'PS 212'!O364+'PS 212'!O368+'PS 212'!O372+'PS 212'!O376+'PS 212'!O380+'PS 212'!O384+'PS 212'!O388</f>
      </c>
      <c s="11">
        <f>C13+D13</f>
      </c>
    </row>
    <row r="14" spans="1:5" ht="12.75" customHeight="1">
      <c r="A14" s="10" t="s">
        <v>416</v>
      </c>
      <c s="10" t="s">
        <v>417</v>
      </c>
      <c s="11">
        <f>'PS 213'!K8+'PS 213'!M8</f>
      </c>
      <c s="11">
        <f>0+'PS 213'!O10+'PS 213'!O14+'PS 213'!O18+'PS 213'!O22+'PS 213'!O26+'PS 213'!O30+'PS 213'!O34+'PS 213'!O38+'PS 213'!O42+'PS 213'!O46+'PS 213'!O50+'PS 213'!O54+'PS 213'!O58+'PS 213'!O62+'PS 213'!O66+'PS 213'!O70+'PS 213'!O74+'PS 213'!O78+'PS 213'!O82+'PS 213'!O86+'PS 213'!O90+'PS 213'!O94+'PS 213'!O98+'PS 213'!O102+'PS 213'!O106+'PS 213'!O110+'PS 213'!O114+'PS 213'!O118+'PS 213'!O122+'PS 213'!O126+'PS 213'!O130+'PS 213'!O134+'PS 213'!O138+'PS 213'!O142</f>
      </c>
      <c s="11">
        <f>C14+D14</f>
      </c>
    </row>
    <row r="15" spans="1:5" ht="12.75" customHeight="1">
      <c r="A15" s="10" t="s">
        <v>485</v>
      </c>
      <c s="10" t="s">
        <v>486</v>
      </c>
      <c s="11">
        <f>'PS 220'!K8+'PS 220'!M8</f>
      </c>
      <c s="11">
        <f>0+'PS 220'!O10+'PS 220'!O14+'PS 220'!O18+'PS 220'!O22+'PS 220'!O26+'PS 220'!O30+'PS 220'!O34+'PS 220'!O38+'PS 220'!O42+'PS 220'!O46+'PS 220'!O50+'PS 220'!O54+'PS 220'!O58+'PS 220'!O62+'PS 220'!O66+'PS 220'!O70+'PS 220'!O74+'PS 220'!O78+'PS 220'!O82+'PS 220'!O86+'PS 220'!O90+'PS 220'!O94+'PS 220'!O98+'PS 220'!O102+'PS 220'!O106+'PS 220'!O110+'PS 220'!O114+'PS 220'!O118+'PS 220'!O122+'PS 220'!O126+'PS 220'!O130+'PS 220'!O134+'PS 220'!O138+'PS 220'!O142+'PS 220'!O146+'PS 220'!O150+'PS 220'!O154+'PS 220'!O158+'PS 220'!O162+'PS 220'!O166+'PS 220'!O170+'PS 220'!O174+'PS 220'!O178+'PS 220'!O182+'PS 220'!O186+'PS 220'!O190+'PS 220'!O194+'PS 220'!O198+'PS 220'!O202+'PS 220'!O207+'PS 220'!O211+'PS 220'!O215+'PS 220'!O219+'PS 220'!O223+'PS 220'!O227+'PS 220'!O231+'PS 220'!O235+'PS 220'!O239+'PS 220'!O243+'PS 220'!O247+'PS 220'!O251+'PS 220'!O255+'PS 220'!O259+'PS 220'!O263+'PS 220'!O267+'PS 220'!O271+'PS 220'!O275+'PS 220'!O279+'PS 220'!O283+'PS 220'!O287+'PS 220'!O291+'PS 220'!O295+'PS 220'!O299+'PS 220'!O303+'PS 220'!O307+'PS 220'!O311+'PS 220'!O315+'PS 220'!O319+'PS 220'!O323+'PS 220'!O327+'PS 220'!O331+'PS 220'!O335+'PS 220'!O339+'PS 220'!O343+'PS 220'!O347+'PS 220'!O351+'PS 220'!O355+'PS 220'!O359+'PS 220'!O363+'PS 220'!O367+'PS 220'!O371+'PS 220'!O375+'PS 220'!O379+'PS 220'!O383</f>
      </c>
      <c s="11">
        <f>C15+D15</f>
      </c>
    </row>
    <row r="16" spans="1:5" ht="12.75" customHeight="1">
      <c r="A16" s="10" t="s">
        <v>656</v>
      </c>
      <c s="10" t="s">
        <v>657</v>
      </c>
      <c s="11">
        <f>'PS 221'!K8+'PS 221'!M8</f>
      </c>
      <c s="11">
        <f>0+'PS 221'!O10+'PS 221'!O14+'PS 221'!O18+'PS 221'!O22+'PS 221'!O26+'PS 221'!O30+'PS 221'!O34+'PS 221'!O38+'PS 221'!O42+'PS 221'!O46+'PS 221'!O50+'PS 221'!O54+'PS 221'!O58+'PS 221'!O62+'PS 221'!O66+'PS 221'!O70+'PS 221'!O74+'PS 221'!O78+'PS 221'!O82+'PS 221'!O86+'PS 221'!O90+'PS 221'!O94+'PS 221'!O98+'PS 221'!O102+'PS 221'!O106+'PS 221'!O110+'PS 221'!O114+'PS 221'!O118+'PS 221'!O122+'PS 221'!O126+'PS 221'!O130+'PS 221'!O134+'PS 221'!O138</f>
      </c>
      <c s="11">
        <f>C16+D16</f>
      </c>
    </row>
    <row r="17" spans="1:5" ht="12.75" customHeight="1">
      <c r="A17" s="10" t="s">
        <v>704</v>
      </c>
      <c s="10" t="s">
        <v>705</v>
      </c>
      <c s="11">
        <f>'PS 230'!K8+'PS 230'!M8</f>
      </c>
      <c s="11">
        <f>0+'PS 230'!O10+'PS 230'!O14+'PS 230'!O18+'PS 230'!O23+'PS 230'!O27+'PS 230'!O31+'PS 230'!O35+'PS 230'!O39+'PS 230'!O43+'PS 230'!O47+'PS 230'!O51+'PS 230'!O55+'PS 230'!O59+'PS 230'!O63+'PS 230'!O67+'PS 230'!O71+'PS 230'!O75+'PS 230'!O79+'PS 230'!O83+'PS 230'!O87+'PS 230'!O91+'PS 230'!O95+'PS 230'!O99+'PS 230'!O103+'PS 230'!O107+'PS 230'!O111+'PS 230'!O115+'PS 230'!O119+'PS 230'!O123+'PS 230'!O127+'PS 230'!O131+'PS 230'!O135+'PS 230'!O139+'PS 230'!O143+'PS 230'!O147+'PS 230'!O151+'PS 230'!O155+'PS 230'!O159+'PS 230'!O163+'PS 230'!O167+'PS 230'!O171+'PS 230'!O175+'PS 230'!O179+'PS 230'!O183+'PS 230'!O187+'PS 230'!O191+'PS 230'!O195+'PS 230'!O199+'PS 230'!O203+'PS 230'!O207+'PS 230'!O211+'PS 230'!O215+'PS 230'!O219+'PS 230'!O223+'PS 230'!O227+'PS 230'!O231+'PS 230'!O235+'PS 230'!O239+'PS 230'!O243+'PS 230'!O247+'PS 230'!O251+'PS 230'!O255+'PS 230'!O259+'PS 230'!O263+'PS 230'!O267+'PS 230'!O271+'PS 230'!O275+'PS 230'!O279+'PS 230'!O283+'PS 230'!O287+'PS 230'!O291</f>
      </c>
      <c s="11">
        <f>C17+D17</f>
      </c>
    </row>
    <row r="18" spans="1:5" ht="12.75" customHeight="1">
      <c r="A18" s="10" t="s">
        <v>812</v>
      </c>
      <c s="10" t="s">
        <v>813</v>
      </c>
      <c s="11">
        <f>'PS 312'!K8+'PS 312'!M8</f>
      </c>
      <c s="11">
        <f>0+'PS 312'!O10+'PS 312'!O14+'PS 312'!O18+'PS 312'!O22+'PS 312'!O26+'PS 312'!O30+'PS 312'!O34+'PS 312'!O38+'PS 312'!O42+'PS 312'!O46+'PS 312'!O50+'PS 312'!O54+'PS 312'!O58+'PS 312'!O62+'PS 312'!O66+'PS 312'!O70+'PS 312'!O74+'PS 312'!O78+'PS 312'!O82+'PS 312'!O86+'PS 312'!O90+'PS 312'!O94+'PS 312'!O98+'PS 312'!O102+'PS 312'!O106+'PS 312'!O110+'PS 312'!O114+'PS 312'!O118+'PS 312'!O122+'PS 312'!O126+'PS 312'!O130+'PS 312'!O134+'PS 312'!O138+'PS 312'!O142+'PS 312'!O146+'PS 312'!O150+'PS 312'!O154+'PS 312'!O158+'PS 312'!O162+'PS 312'!O166+'PS 312'!O170+'PS 312'!O174+'PS 312'!O178+'PS 312'!O182+'PS 312'!O186+'PS 312'!O190+'PS 312'!O194+'PS 312'!O198+'PS 312'!O202+'PS 312'!O206+'PS 312'!O210+'PS 312'!O214</f>
      </c>
      <c s="11">
        <f>C18+D18</f>
      </c>
    </row>
    <row r="19" spans="1:5" ht="12.75" customHeight="1">
      <c r="A19" s="10" t="s">
        <v>918</v>
      </c>
      <c s="10" t="s">
        <v>919</v>
      </c>
      <c s="11">
        <f>0+C20+C21+C22+C23+C24+C25+C26+C27+C28+C29+C30+C31+C32</f>
      </c>
      <c s="11">
        <f>0+D20+D21+D22+D23+D24+D25+D26+D27+D28+D29+D30+D31+D32</f>
      </c>
      <c s="11">
        <f>0+E20+E21+E22+E23+E24+E25+E26+E27+E28+E29+E30+E31+E32</f>
      </c>
    </row>
    <row r="20" spans="1:5" ht="12.75" customHeight="1">
      <c r="A20" s="10" t="s">
        <v>920</v>
      </c>
      <c s="10" t="s">
        <v>921</v>
      </c>
      <c s="11">
        <f>'PS 310'!K8+'PS 310'!M8</f>
      </c>
      <c s="11">
        <f>0+'PS 310'!O10+'PS 310'!O14+'PS 310'!O18+'PS 310'!O22+'PS 310'!O26+'PS 310'!O30+'PS 310'!O34+'PS 310'!O38+'PS 310'!O42+'PS 310'!O46+'PS 310'!O50+'PS 310'!O54+'PS 310'!O58+'PS 310'!O62+'PS 310'!O66+'PS 310'!O70+'PS 310'!O74+'PS 310'!O78+'PS 310'!O82+'PS 310'!O86+'PS 310'!O90+'PS 310'!O94+'PS 310'!O98+'PS 310'!O102+'PS 310'!O106+'PS 310'!O110+'PS 310'!O114+'PS 310'!O118+'PS 310'!O122+'PS 310'!O126+'PS 310'!O130+'PS 310'!O134+'PS 310'!O138+'PS 310'!O142+'PS 310'!O146+'PS 310'!O150+'PS 310'!O154+'PS 310'!O158+'PS 310'!O162+'PS 310'!O166+'PS 310'!O170+'PS 310'!O174+'PS 310'!O178+'PS 310'!O182+'PS 310'!O186+'PS 310'!O190+'PS 310'!O194+'PS 310'!O198+'PS 310'!O202+'PS 310'!O206+'PS 310'!O210+'PS 310'!O214+'PS 310'!O218+'PS 310'!O222+'PS 310'!O226+'PS 310'!O230+'PS 310'!O234+'PS 310'!O238+'PS 310'!O242+'PS 310'!O246+'PS 310'!O250+'PS 310'!O254+'PS 310'!O258+'PS 310'!O262+'PS 310'!O266+'PS 310'!O270+'PS 310'!O274+'PS 310'!O278+'PS 310'!O282+'PS 310'!O286+'PS 310'!O290</f>
      </c>
      <c s="11">
        <f>C20+D20</f>
      </c>
    </row>
    <row r="21" spans="1:5" ht="12.75" customHeight="1">
      <c r="A21" s="10" t="s">
        <v>1004</v>
      </c>
      <c s="10" t="s">
        <v>1005</v>
      </c>
      <c s="11">
        <f>'PS 311'!K8+'PS 311'!M8</f>
      </c>
      <c s="11">
        <f>0+'PS 311'!O10+'PS 311'!O14+'PS 311'!O18+'PS 311'!O22+'PS 311'!O26+'PS 311'!O30+'PS 311'!O34+'PS 311'!O38+'PS 311'!O42+'PS 311'!O46+'PS 311'!O50+'PS 311'!O54+'PS 311'!O58+'PS 311'!O62+'PS 311'!O66+'PS 311'!O70+'PS 311'!O74</f>
      </c>
      <c s="11">
        <f>C21+D21</f>
      </c>
    </row>
    <row r="22" spans="1:5" ht="12.75" customHeight="1">
      <c r="A22" s="10" t="s">
        <v>1039</v>
      </c>
      <c s="10" t="s">
        <v>1040</v>
      </c>
      <c s="11">
        <f>'PS 320'!K8+'PS 320'!M8</f>
      </c>
      <c s="11">
        <f>0+'PS 320'!O10+'PS 320'!O14+'PS 320'!O18+'PS 320'!O22+'PS 320'!O26+'PS 320'!O30+'PS 320'!O35+'PS 320'!O39+'PS 320'!O43+'PS 320'!O47+'PS 320'!O52+'PS 320'!O56+'PS 320'!O61+'PS 320'!O65+'PS 320'!O70+'PS 320'!O74+'PS 320'!O78+'PS 320'!O82+'PS 320'!O86+'PS 320'!O90+'PS 320'!O94+'PS 320'!O98+'PS 320'!O102+'PS 320'!O106+'PS 320'!O110+'PS 320'!O114+'PS 320'!O118+'PS 320'!O122+'PS 320'!O127+'PS 320'!O131+'PS 320'!O135+'PS 320'!O139+'PS 320'!O143+'PS 320'!O148+'PS 320'!O152+'PS 320'!O156+'PS 320'!O160+'PS 320'!O164+'PS 320'!O168+'PS 320'!O173+'PS 320'!O177+'PS 320'!O182+'PS 320'!O186+'PS 320'!O190+'PS 320'!O194+'PS 320'!O198+'PS 320'!O202+'PS 320'!O206+'PS 320'!O210+'PS 320'!O214+'PS 320'!O218+'PS 320'!O222+'PS 320'!O226+'PS 320'!O231+'PS 320'!O235+'PS 320'!O239+'PS 320'!O243+'PS 320'!O247+'PS 320'!O251+'PS 320'!O255+'PS 320'!O259+'PS 320'!O263+'PS 320'!O267+'PS 320'!O271+'PS 320'!O275+'PS 320'!O279+'PS 320'!O284+'PS 320'!O288+'PS 320'!O292+'PS 320'!O296+'PS 320'!O300+'PS 320'!O304+'PS 320'!O308+'PS 320'!O313+'PS 320'!O317+'PS 320'!O321+'PS 320'!O325+'PS 320'!O329+'PS 320'!O333+'PS 320'!O337+'PS 320'!O341+'PS 320'!O345+'PS 320'!O349+'PS 320'!O353+'PS 320'!O357+'PS 320'!O362+'PS 320'!O367+'PS 320'!O371+'PS 320'!O375+'PS 320'!O379+'PS 320'!O383+'PS 320'!O387+'PS 320'!O391+'PS 320'!O395+'PS 320'!O399</f>
      </c>
      <c s="11">
        <f>C22+D22</f>
      </c>
    </row>
    <row r="23" spans="1:5" ht="12.75" customHeight="1">
      <c r="A23" s="10" t="s">
        <v>1313</v>
      </c>
      <c s="10" t="s">
        <v>1314</v>
      </c>
      <c s="11">
        <f>'PS 321'!K8+'PS 321'!M8</f>
      </c>
      <c s="11">
        <f>0+'PS 321'!O10+'PS 321'!O14+'PS 321'!O18+'PS 321'!O22+'PS 321'!O26+'PS 321'!O30+'PS 321'!O35+'PS 321'!O39+'PS 321'!O43+'PS 321'!O48+'PS 321'!O52+'PS 321'!O56+'PS 321'!O60+'PS 321'!O64+'PS 321'!O68+'PS 321'!O72+'PS 321'!O76+'PS 321'!O80+'PS 321'!O84+'PS 321'!O88+'PS 321'!O92+'PS 321'!O97+'PS 321'!O101+'PS 321'!O105+'PS 321'!O109+'PS 321'!O113+'PS 321'!O117+'PS 321'!O121+'PS 321'!O125+'PS 321'!O129+'PS 321'!O133+'PS 321'!O138+'PS 321'!O142+'PS 321'!O147+'PS 321'!O151+'PS 321'!O155+'PS 321'!O159+'PS 321'!O163+'PS 321'!O167+'PS 321'!O171+'PS 321'!O176+'PS 321'!O180+'PS 321'!O184+'PS 321'!O188+'PS 321'!O192+'PS 321'!O196+'PS 321'!O200+'PS 321'!O205+'PS 321'!O209+'PS 321'!O213+'PS 321'!O217+'PS 321'!O221+'PS 321'!O225+'PS 321'!O229+'PS 321'!O233+'PS 321'!O238+'PS 321'!O242+'PS 321'!O246+'PS 321'!O250+'PS 321'!O254+'PS 321'!O259+'PS 321'!O263+'PS 321'!O268+'PS 321'!O272+'PS 321'!O276+'PS 321'!O280+'PS 321'!O284+'PS 321'!O288+'PS 321'!O292+'PS 321'!O297+'PS 321'!O301+'PS 321'!O305+'PS 321'!O309+'PS 321'!O313+'PS 321'!O317+'PS 321'!O321+'PS 321'!O325+'PS 321'!O329+'PS 321'!O333+'PS 321'!O337+'PS 321'!O342+'PS 321'!O346+'PS 321'!O350+'PS 321'!O354+'PS 321'!O358+'PS 321'!O362+'PS 321'!O366+'PS 321'!O370+'PS 321'!O374+'PS 321'!O379+'PS 321'!O383+'PS 321'!O387+'PS 321'!O391+'PS 321'!O395+'PS 321'!O399+'PS 321'!O403+'PS 321'!O407+'PS 321'!O411+'PS 321'!O415+'PS 321'!O420+'PS 321'!O425+'PS 321'!O429+'PS 321'!O433+'PS 321'!O437+'PS 321'!O441</f>
      </c>
      <c s="11">
        <f>C23+D23</f>
      </c>
    </row>
    <row r="24" spans="1:5" ht="12.75" customHeight="1">
      <c r="A24" s="10" t="s">
        <v>1551</v>
      </c>
      <c s="10" t="s">
        <v>1552</v>
      </c>
      <c s="11">
        <f>'PS 322'!K8+'PS 322'!M8</f>
      </c>
      <c s="11">
        <f>0+'PS 322'!O10+'PS 322'!O14+'PS 322'!O18+'PS 322'!O22+'PS 322'!O26+'PS 322'!O30+'PS 322'!O34+'PS 322'!O38+'PS 322'!O42+'PS 322'!O46+'PS 322'!O50+'PS 322'!O54+'PS 322'!O58+'PS 322'!O62+'PS 322'!O66+'PS 322'!O70+'PS 322'!O74+'PS 322'!O78+'PS 322'!O82+'PS 322'!O86+'PS 322'!O90+'PS 322'!O94+'PS 322'!O98+'PS 322'!O102+'PS 322'!O106+'PS 322'!O110+'PS 322'!O114+'PS 322'!O118+'PS 322'!O122+'PS 322'!O126+'PS 322'!O130+'PS 322'!O134+'PS 322'!O138+'PS 322'!O142+'PS 322'!O146+'PS 322'!O150+'PS 322'!O154+'PS 322'!O158+'PS 322'!O162+'PS 322'!O166+'PS 322'!O170+'PS 322'!O174+'PS 322'!O178+'PS 322'!O182+'PS 322'!O186+'PS 322'!O190+'PS 322'!O194+'PS 322'!O198+'PS 322'!O202+'PS 322'!O206+'PS 322'!O210+'PS 322'!O214+'PS 322'!O218+'PS 322'!O222+'PS 322'!O226+'PS 322'!O230+'PS 322'!O234+'PS 322'!O238+'PS 322'!O242+'PS 322'!O246+'PS 322'!O250+'PS 322'!O254+'PS 322'!O258+'PS 322'!O262+'PS 322'!O266+'PS 322'!O270+'PS 322'!O274+'PS 322'!O278+'PS 322'!O282+'PS 322'!O286+'PS 322'!O290+'PS 322'!O294</f>
      </c>
      <c s="11">
        <f>C24+D24</f>
      </c>
    </row>
    <row r="25" spans="1:5" ht="12.75" customHeight="1">
      <c r="A25" s="10" t="s">
        <v>1674</v>
      </c>
      <c s="10" t="s">
        <v>1675</v>
      </c>
      <c s="11">
        <f>'PS 323'!K8+'PS 323'!M8</f>
      </c>
      <c s="11">
        <f>0+'PS 323'!O10+'PS 323'!O14+'PS 323'!O18+'PS 323'!O23+'PS 323'!O27+'PS 323'!O32+'PS 323'!O36+'PS 323'!O40+'PS 323'!O44+'PS 323'!O48+'PS 323'!O52+'PS 323'!O56+'PS 323'!O60+'PS 323'!O64+'PS 323'!O69+'PS 323'!O73+'PS 323'!O77+'PS 323'!O81+'PS 323'!O85+'PS 323'!O89+'PS 323'!O93+'PS 323'!O97+'PS 323'!O101+'PS 323'!O105+'PS 323'!O109+'PS 323'!O113+'PS 323'!O117+'PS 323'!O121+'PS 323'!O125+'PS 323'!O129+'PS 323'!O133+'PS 323'!O137+'PS 323'!O141+'PS 323'!O145+'PS 323'!O149+'PS 323'!O154+'PS 323'!O158+'PS 323'!O162+'PS 323'!O166+'PS 323'!O170+'PS 323'!O174+'PS 323'!O178+'PS 323'!O182+'PS 323'!O187+'PS 323'!O191+'PS 323'!O195+'PS 323'!O199+'PS 323'!O203+'PS 323'!O207+'PS 323'!O212+'PS 323'!O216+'PS 323'!O220+'PS 323'!O224+'PS 323'!O229+'PS 323'!O233+'PS 323'!O238+'PS 323'!O242+'PS 323'!O246+'PS 323'!O250+'PS 323'!O254+'PS 323'!O259+'PS 323'!O263+'PS 323'!O267+'PS 323'!O271+'PS 323'!O275+'PS 323'!O279+'PS 323'!O283+'PS 323'!O287+'PS 323'!O291+'PS 323'!O295+'PS 323'!O299+'PS 323'!O303+'PS 323'!O307+'PS 323'!O311+'PS 323'!O315+'PS 323'!O319+'PS 323'!O324+'PS 323'!O328+'PS 323'!O332+'PS 323'!O336+'PS 323'!O341+'PS 323'!O345+'PS 323'!O349+'PS 323'!O353+'PS 323'!O357+'PS 323'!O361+'PS 323'!O365+'PS 323'!O369+'PS 323'!O373+'PS 323'!O377+'PS 323'!O381+'PS 323'!O385+'PS 323'!O389+'PS 323'!O394+'PS 323'!O399+'PS 323'!O403+'PS 323'!O407+'PS 323'!O411+'PS 323'!O415+'PS 323'!O419+'PS 323'!O423+'PS 323'!O427+'PS 323'!O431+'PS 323'!O435+'PS 323'!O439+'PS 323'!O443+'PS 323'!O447+'PS 323'!O451+'PS 323'!O455+'PS 323'!O459+'PS 323'!O463+'PS 323'!O467+'PS 323'!O471+'PS 323'!O475+'PS 323'!O479+'PS 323'!O483+'PS 323'!O487+'PS 323'!O491+'PS 323'!O495+'PS 323'!O499+'PS 323'!O503+'PS 323'!O507+'PS 323'!O511+'PS 323'!O515+'PS 323'!O519+'PS 323'!O523+'PS 323'!O527+'PS 323'!O531+'PS 323'!O535+'PS 323'!O539+'PS 323'!O543+'PS 323'!O547+'PS 323'!O551+'PS 323'!O555+'PS 323'!O559+'PS 323'!O563+'PS 323'!O567+'PS 323'!O571+'PS 323'!O575+'PS 323'!O579+'PS 323'!O583+'PS 323'!O587+'PS 323'!O591+'PS 323'!O595+'PS 323'!O599+'PS 323'!O603+'PS 323'!O607+'PS 323'!O611+'PS 323'!O615+'PS 323'!O619+'PS 323'!O623+'PS 323'!O627+'PS 323'!O631+'PS 323'!O635+'PS 323'!O639+'PS 323'!O643+'PS 323'!O647+'PS 323'!O651+'PS 323'!O655+'PS 323'!O659+'PS 323'!O663+'PS 323'!O667+'PS 323'!O671+'PS 323'!O675+'PS 323'!O679+'PS 323'!O683+'PS 323'!O687+'PS 323'!O692+'PS 323'!O696+'PS 323'!O700+'PS 323'!O704+'PS 323'!O708+'PS 323'!O712+'PS 323'!O716+'PS 323'!O720</f>
      </c>
      <c s="11">
        <f>C25+D25</f>
      </c>
    </row>
    <row r="26" spans="1:5" ht="12.75" customHeight="1">
      <c r="A26" s="10" t="s">
        <v>1882</v>
      </c>
      <c s="10" t="s">
        <v>1883</v>
      </c>
      <c s="11">
        <f>'PS 330'!K8+'PS 330'!M8</f>
      </c>
      <c s="11">
        <f>0+'PS 330'!O10+'PS 330'!O14+'PS 330'!O18+'PS 330'!O22+'PS 330'!O26+'PS 330'!O30+'PS 330'!O35+'PS 330'!O39+'PS 330'!O43+'PS 330'!O47+'PS 330'!O51+'PS 330'!O55+'PS 330'!O59+'PS 330'!O63+'PS 330'!O67+'PS 330'!O71+'PS 330'!O75+'PS 330'!O79+'PS 330'!O83+'PS 330'!O87+'PS 330'!O91+'PS 330'!O95+'PS 330'!O99+'PS 330'!O103+'PS 330'!O107+'PS 330'!O111+'PS 330'!O115+'PS 330'!O119+'PS 330'!O123+'PS 330'!O127+'PS 330'!O131+'PS 330'!O135+'PS 330'!O139+'PS 330'!O143+'PS 330'!O147+'PS 330'!O151+'PS 330'!O155+'PS 330'!O159+'PS 330'!O163+'PS 330'!O167+'PS 330'!O171+'PS 330'!O175+'PS 330'!O179+'PS 330'!O183+'PS 330'!O187+'PS 330'!O192+'PS 330'!O196+'PS 330'!O200+'PS 330'!O204+'PS 330'!O208+'PS 330'!O212+'PS 330'!O216+'PS 330'!O221+'PS 330'!O225+'PS 330'!O229+'PS 330'!O233</f>
      </c>
      <c s="11">
        <f>C26+D26</f>
      </c>
    </row>
    <row r="27" spans="1:5" ht="12.75" customHeight="1">
      <c r="A27" s="10" t="s">
        <v>1941</v>
      </c>
      <c s="10" t="s">
        <v>1942</v>
      </c>
      <c s="11">
        <f>'PS 331'!K8+'PS 331'!M8</f>
      </c>
      <c s="11">
        <f>0+'PS 331'!O10+'PS 331'!O14+'PS 331'!O18+'PS 331'!O22+'PS 331'!O26+'PS 331'!O30+'PS 331'!O34+'PS 331'!O38+'PS 331'!O42+'PS 331'!O47+'PS 331'!O51+'PS 331'!O55+'PS 331'!O59+'PS 331'!O63+'PS 331'!O67+'PS 331'!O71+'PS 331'!O75+'PS 331'!O79+'PS 331'!O83+'PS 331'!O87+'PS 331'!O91+'PS 331'!O95+'PS 331'!O99+'PS 331'!O103+'PS 331'!O107+'PS 331'!O111+'PS 331'!O115+'PS 331'!O119+'PS 331'!O123+'PS 331'!O127+'PS 331'!O131+'PS 331'!O135+'PS 331'!O139+'PS 331'!O143+'PS 331'!O147+'PS 331'!O151+'PS 331'!O155+'PS 331'!O159+'PS 331'!O163+'PS 331'!O167+'PS 331'!O171+'PS 331'!O175+'PS 331'!O179+'PS 331'!O183+'PS 331'!O187+'PS 331'!O191+'PS 331'!O195+'PS 331'!O199+'PS 331'!O204+'PS 331'!O208+'PS 331'!O212+'PS 331'!O216+'PS 331'!O220+'PS 331'!O224+'PS 331'!O228+'PS 331'!O232+'PS 331'!O236+'PS 331'!O240+'PS 331'!O244+'PS 331'!O248+'PS 331'!O252+'PS 331'!O256</f>
      </c>
      <c s="11">
        <f>C27+D27</f>
      </c>
    </row>
    <row r="28" spans="1:5" ht="12.75" customHeight="1">
      <c r="A28" s="10" t="s">
        <v>2029</v>
      </c>
      <c s="10" t="s">
        <v>2030</v>
      </c>
      <c s="11">
        <f>'PS 332'!K8+'PS 332'!M8</f>
      </c>
      <c s="11">
        <f>0+'PS 332'!O10+'PS 332'!O14+'PS 332'!O18+'PS 332'!O22+'PS 332'!O26+'PS 332'!O30+'PS 332'!O34+'PS 332'!O38+'PS 332'!O42+'PS 332'!O46+'PS 332'!O50+'PS 332'!O54+'PS 332'!O59+'PS 332'!O63+'PS 332'!O67+'PS 332'!O71+'PS 332'!O75+'PS 332'!O79+'PS 332'!O83+'PS 332'!O87+'PS 332'!O91+'PS 332'!O95+'PS 332'!O99+'PS 332'!O103+'PS 332'!O107+'PS 332'!O111+'PS 332'!O115+'PS 332'!O119+'PS 332'!O123+'PS 332'!O127+'PS 332'!O131+'PS 332'!O135+'PS 332'!O139+'PS 332'!O143+'PS 332'!O147+'PS 332'!O151+'PS 332'!O155+'PS 332'!O159+'PS 332'!O163+'PS 332'!O167+'PS 332'!O171+'PS 332'!O175+'PS 332'!O179+'PS 332'!O183+'PS 332'!O187+'PS 332'!O191+'PS 332'!O195+'PS 332'!O199+'PS 332'!O203+'PS 332'!O207+'PS 332'!O211+'PS 332'!O215+'PS 332'!O219+'PS 332'!O223+'PS 332'!O227+'PS 332'!O231+'PS 332'!O235+'PS 332'!O239+'PS 332'!O243+'PS 332'!O247+'PS 332'!O251+'PS 332'!O255+'PS 332'!O259+'PS 332'!O263+'PS 332'!O267+'PS 332'!O271+'PS 332'!O275+'PS 332'!O279+'PS 332'!O283+'PS 332'!O287+'PS 332'!O291+'PS 332'!O295+'PS 332'!O299+'PS 332'!O303+'PS 332'!O308+'PS 332'!O312+'PS 332'!O316+'PS 332'!O320+'PS 332'!O324+'PS 332'!O328+'PS 332'!O332+'PS 332'!O336+'PS 332'!O340+'PS 332'!O344+'PS 332'!O348+'PS 332'!O352+'PS 332'!O356+'PS 332'!O360+'PS 332'!O364</f>
      </c>
      <c s="11">
        <f>C28+D28</f>
      </c>
    </row>
    <row r="29" spans="1:5" ht="12.75" customHeight="1">
      <c r="A29" s="10" t="s">
        <v>2133</v>
      </c>
      <c s="10" t="s">
        <v>2134</v>
      </c>
      <c s="11">
        <f>'PS 333'!K8+'PS 333'!M8</f>
      </c>
      <c s="11">
        <f>0+'PS 333'!O10+'PS 333'!O14+'PS 333'!O18+'PS 333'!O22+'PS 333'!O26+'PS 333'!O30+'PS 333'!O35+'PS 333'!O39+'PS 333'!O43+'PS 333'!O47+'PS 333'!O51+'PS 333'!O55+'PS 333'!O59+'PS 333'!O63+'PS 333'!O67+'PS 333'!O71+'PS 333'!O75+'PS 333'!O79+'PS 333'!O83+'PS 333'!O87+'PS 333'!O91+'PS 333'!O95+'PS 333'!O99+'PS 333'!O103+'PS 333'!O107+'PS 333'!O111+'PS 333'!O115+'PS 333'!O119+'PS 333'!O123+'PS 333'!O127+'PS 333'!O131+'PS 333'!O135+'PS 333'!O139+'PS 333'!O143+'PS 333'!O147+'PS 333'!O151+'PS 333'!O155+'PS 333'!O159+'PS 333'!O163+'PS 333'!O167+'PS 333'!O171+'PS 333'!O175+'PS 333'!O179+'PS 333'!O183+'PS 333'!O187+'PS 333'!O191+'PS 333'!O195+'PS 333'!O199+'PS 333'!O203+'PS 333'!O207+'PS 333'!O211+'PS 333'!O215+'PS 333'!O219+'PS 333'!O223+'PS 333'!O227+'PS 333'!O231+'PS 333'!O235+'PS 333'!O239+'PS 333'!O243+'PS 333'!O247+'PS 333'!O251+'PS 333'!O255+'PS 333'!O259+'PS 333'!O263+'PS 333'!O267+'PS 333'!O271+'PS 333'!O275+'PS 333'!O280+'PS 333'!O284+'PS 333'!O288+'PS 333'!O292+'PS 333'!O296+'PS 333'!O300+'PS 333'!O304+'PS 333'!O308+'PS 333'!O312+'PS 333'!O316+'PS 333'!O320+'PS 333'!O324+'PS 333'!O328</f>
      </c>
      <c s="11">
        <f>C29+D29</f>
      </c>
    </row>
    <row r="30" spans="1:5" ht="12.75" customHeight="1">
      <c r="A30" s="10" t="s">
        <v>2217</v>
      </c>
      <c s="10" t="s">
        <v>2218</v>
      </c>
      <c s="11">
        <f>'PS 334'!K8+'PS 334'!M8</f>
      </c>
      <c s="11">
        <f>0+'PS 334'!O10+'PS 334'!O14+'PS 334'!O18+'PS 334'!O23+'PS 334'!O27+'PS 334'!O31+'PS 334'!O35+'PS 334'!O39+'PS 334'!O43+'PS 334'!O47+'PS 334'!O51+'PS 334'!O55+'PS 334'!O59+'PS 334'!O63+'PS 334'!O67+'PS 334'!O71+'PS 334'!O75+'PS 334'!O79+'PS 334'!O83+'PS 334'!O87+'PS 334'!O91+'PS 334'!O95+'PS 334'!O99+'PS 334'!O103+'PS 334'!O107+'PS 334'!O112+'PS 334'!O116+'PS 334'!O120+'PS 334'!O124+'PS 334'!O128+'PS 334'!O132</f>
      </c>
      <c s="11">
        <f>C30+D30</f>
      </c>
    </row>
    <row r="31" spans="1:5" ht="12.75" customHeight="1">
      <c r="A31" s="10" t="s">
        <v>2238</v>
      </c>
      <c s="10" t="s">
        <v>2239</v>
      </c>
      <c s="11">
        <f>'PS 335'!K8+'PS 335'!M8</f>
      </c>
      <c s="11">
        <f>0+'PS 335'!O10+'PS 335'!O14+'PS 335'!O18+'PS 335'!O23+'PS 335'!O27+'PS 335'!O31+'PS 335'!O35+'PS 335'!O39+'PS 335'!O43+'PS 335'!O48+'PS 335'!O52+'PS 335'!O56+'PS 335'!O60+'PS 335'!O64+'PS 335'!O68+'PS 335'!O72+'PS 335'!O76+'PS 335'!O80+'PS 335'!O84+'PS 335'!O88+'PS 335'!O92+'PS 335'!O96+'PS 335'!O100+'PS 335'!O104+'PS 335'!O108+'PS 335'!O112+'PS 335'!O116+'PS 335'!O120+'PS 335'!O124+'PS 335'!O128+'PS 335'!O132+'PS 335'!O136+'PS 335'!O140+'PS 335'!O144+'PS 335'!O148+'PS 335'!O152+'PS 335'!O156+'PS 335'!O160+'PS 335'!O164+'PS 335'!O168+'PS 335'!O172+'PS 335'!O176+'PS 335'!O180+'PS 335'!O184+'PS 335'!O188+'PS 335'!O192+'PS 335'!O196+'PS 335'!O200+'PS 335'!O204+'PS 335'!O208+'PS 335'!O212+'PS 335'!O217+'PS 335'!O221+'PS 335'!O225+'PS 335'!O229+'PS 335'!O233+'PS 335'!O237+'PS 335'!O241+'PS 335'!O245+'PS 335'!O249+'PS 335'!O253+'PS 335'!O257+'PS 335'!O261+'PS 335'!O265+'PS 335'!O269+'PS 335'!O273+'PS 335'!O277+'PS 335'!O281+'PS 335'!O285+'PS 335'!O289+'PS 335'!O293+'PS 335'!O297+'PS 335'!O301</f>
      </c>
      <c s="11">
        <f>C31+D31</f>
      </c>
    </row>
    <row r="32" spans="1:5" ht="12.75" customHeight="1">
      <c r="A32" s="10" t="s">
        <v>2290</v>
      </c>
      <c s="10" t="s">
        <v>2291</v>
      </c>
      <c s="11">
        <f>'PS 360'!K8+'PS 360'!M8</f>
      </c>
      <c s="11">
        <f>0+'PS 360'!O10+'PS 360'!O14+'PS 360'!O18+'PS 360'!O22+'PS 360'!O26+'PS 360'!O30+'PS 360'!O34+'PS 360'!O38+'PS 360'!O42+'PS 360'!O46+'PS 360'!O50+'PS 360'!O54+'PS 360'!O58+'PS 360'!O62+'PS 360'!O67+'PS 360'!O71+'PS 360'!O75+'PS 360'!O79+'PS 360'!O83+'PS 360'!O87+'PS 360'!O91+'PS 360'!O95+'PS 360'!O99+'PS 360'!O103+'PS 360'!O107+'PS 360'!O111+'PS 360'!O115+'PS 360'!O119+'PS 360'!O123+'PS 360'!O127+'PS 360'!O131+'PS 360'!O135+'PS 360'!O139+'PS 360'!O143+'PS 360'!O147+'PS 360'!O151+'PS 360'!O155+'PS 360'!O159+'PS 360'!O163+'PS 360'!O167+'PS 360'!O171+'PS 360'!O175+'PS 360'!O179+'PS 360'!O183+'PS 360'!O187+'PS 360'!O191+'PS 360'!O195+'PS 360'!O199+'PS 360'!O203+'PS 360'!O207+'PS 360'!O211+'PS 360'!O215+'PS 360'!O219+'PS 360'!O223+'PS 360'!O227+'PS 360'!O231+'PS 360'!O235+'PS 360'!O239+'PS 360'!O243+'PS 360'!O247+'PS 360'!O251+'PS 360'!O255+'PS 360'!O259+'PS 360'!O263+'PS 360'!O267+'PS 360'!O271+'PS 360'!O275+'PS 360'!O279+'PS 360'!O283+'PS 360'!O287+'PS 360'!O291+'PS 360'!O295+'PS 360'!O299+'PS 360'!O303+'PS 360'!O307+'PS 360'!O311+'PS 360'!O315+'PS 360'!O319+'PS 360'!O323+'PS 360'!O327+'PS 360'!O331+'PS 360'!O336+'PS 360'!O340+'PS 360'!O344+'PS 360'!O348+'PS 360'!O352+'PS 360'!O356+'PS 360'!O360+'PS 360'!O364+'PS 360'!O368+'PS 360'!O372+'PS 360'!O376+'PS 360'!O380+'PS 360'!O384+'PS 360'!O388+'PS 360'!O392</f>
      </c>
      <c s="11">
        <f>C32+D32</f>
      </c>
    </row>
    <row r="33" spans="1:5" ht="12.75" customHeight="1">
      <c r="A33" s="10" t="s">
        <v>2383</v>
      </c>
      <c s="10" t="s">
        <v>2384</v>
      </c>
      <c s="11">
        <f>0+C34+C35+C36+C37+C38</f>
      </c>
      <c s="11">
        <f>0+D34+D35+D36+D37+D38</f>
      </c>
      <c s="11">
        <f>0+E34+E35+E36+E37+E38</f>
      </c>
    </row>
    <row r="34" spans="1:5" ht="12.75" customHeight="1">
      <c r="A34" s="10" t="s">
        <v>2385</v>
      </c>
      <c s="10" t="s">
        <v>2386</v>
      </c>
      <c s="11">
        <f>'SO 160'!K8+'SO 160'!M8</f>
      </c>
      <c s="11">
        <f>0+'SO 160'!O10+'SO 160'!O15+'SO 160'!O19+'SO 160'!O23+'SO 160'!O27+'SO 160'!O31+'SO 160'!O35+'SO 160'!O39+'SO 160'!O44+'SO 160'!O48+'SO 160'!O52+'SO 160'!O56+'SO 160'!O60+'SO 160'!O64+'SO 160'!O68+'SO 160'!O72</f>
      </c>
      <c s="11">
        <f>C34+D34</f>
      </c>
    </row>
    <row r="35" spans="1:5" ht="12.75" customHeight="1">
      <c r="A35" s="10" t="s">
        <v>2427</v>
      </c>
      <c s="10" t="s">
        <v>2428</v>
      </c>
      <c s="11">
        <f>'SO 161'!K8+'SO 161'!M8</f>
      </c>
      <c s="11">
        <f>0+'SO 161'!O10+'SO 161'!O14+'SO 161'!O19+'SO 161'!O23+'SO 161'!O27+'SO 161'!O31+'SO 161'!O35+'SO 161'!O39+'SO 161'!O43+'SO 161'!O47+'SO 161'!O51+'SO 161'!O55+'SO 161'!O60+'SO 161'!O64+'SO 161'!O68+'SO 161'!O72+'SO 161'!O76+'SO 161'!O81</f>
      </c>
      <c s="11">
        <f>C35+D35</f>
      </c>
    </row>
    <row r="36" spans="1:5" ht="12.75" customHeight="1">
      <c r="A36" s="10" t="s">
        <v>2459</v>
      </c>
      <c s="10" t="s">
        <v>2460</v>
      </c>
      <c s="11">
        <f>'SO 162'!K8+'SO 162'!M8</f>
      </c>
      <c s="11">
        <f>0+'SO 162'!O10+'SO 162'!O15+'SO 162'!O19+'SO 162'!O23+'SO 162'!O27+'SO 162'!O31+'SO 162'!O35+'SO 162'!O39+'SO 162'!O43+'SO 162'!O47+'SO 162'!O51+'SO 162'!O56+'SO 162'!O60+'SO 162'!O64+'SO 162'!O68+'SO 162'!O72+'SO 162'!O76+'SO 162'!O80+'SO 162'!O84+'SO 162'!O89+'SO 162'!O93</f>
      </c>
      <c s="11">
        <f>C36+D36</f>
      </c>
    </row>
    <row r="37" spans="1:5" ht="12.75" customHeight="1">
      <c r="A37" s="10" t="s">
        <v>2501</v>
      </c>
      <c s="10" t="s">
        <v>2502</v>
      </c>
      <c s="11">
        <f>'SO 180'!K8+'SO 180'!M8</f>
      </c>
      <c s="11">
        <f>0+'SO 180'!O10+'SO 180'!O14+'SO 180'!O19+'SO 180'!O23+'SO 180'!O27+'SO 180'!O31+'SO 180'!O35+'SO 180'!O39+'SO 180'!O43+'SO 180'!O47+'SO 180'!O51+'SO 180'!O55+'SO 180'!O59+'SO 180'!O63+'SO 180'!O67+'SO 180'!O72+'SO 180'!O76+'SO 180'!O80+'SO 180'!O84+'SO 180'!O88+'SO 180'!O92+'SO 180'!O96+'SO 180'!O100+'SO 180'!O104+'SO 180'!O109+'SO 180'!O114+'SO 180'!O118+'SO 180'!O122+'SO 180'!O127+'SO 180'!O131+'SO 180'!O135+'SO 180'!O139+'SO 180'!O143+'SO 180'!O147+'SO 180'!O151+'SO 180'!O155+'SO 180'!O159+'SO 180'!O163+'SO 180'!O167</f>
      </c>
      <c s="11">
        <f>C37+D37</f>
      </c>
    </row>
    <row r="38" spans="1:5" ht="12.75" customHeight="1">
      <c r="A38" s="10" t="s">
        <v>2625</v>
      </c>
      <c s="10" t="s">
        <v>2626</v>
      </c>
      <c s="11">
        <f>'SO 190'!K8+'SO 190'!M8</f>
      </c>
      <c s="11">
        <f>0+'SO 190'!O10+'SO 190'!O14+'SO 190'!O18+'SO 190'!O23+'SO 190'!O27+'SO 190'!O31+'SO 190'!O35+'SO 190'!O39+'SO 190'!O43+'SO 190'!O47+'SO 190'!O51+'SO 190'!O56+'SO 190'!O60+'SO 190'!O64+'SO 190'!O68+'SO 190'!O72+'SO 190'!O77+'SO 190'!O81+'SO 190'!O85+'SO 190'!O89+'SO 190'!O93+'SO 190'!O97+'SO 190'!O101+'SO 190'!O106+'SO 190'!O110+'SO 190'!O114+'SO 190'!O118+'SO 190'!O122+'SO 190'!O126+'SO 190'!O131+'SO 190'!O135+'SO 190'!O139+'SO 190'!O143+'SO 190'!O147+'SO 190'!O152+'SO 190'!O156+'SO 190'!O160+'SO 190'!O164+'SO 190'!O168+'SO 190'!O172+'SO 190'!O176+'SO 190'!O180+'SO 190'!O184+'SO 190'!O188+'SO 190'!O192</f>
      </c>
      <c s="11">
        <f>C38+D38</f>
      </c>
    </row>
    <row r="39" spans="1:5" ht="12.75" customHeight="1">
      <c r="A39" s="10" t="s">
        <v>2753</v>
      </c>
      <c s="10" t="s">
        <v>2754</v>
      </c>
      <c s="11">
        <f>0+C40</f>
      </c>
      <c s="11">
        <f>0+D40</f>
      </c>
      <c s="11">
        <f>0+E40</f>
      </c>
    </row>
    <row r="40" spans="1:5" ht="12.75" customHeight="1">
      <c r="A40" s="10" t="s">
        <v>2755</v>
      </c>
      <c s="10" t="s">
        <v>2756</v>
      </c>
      <c s="11">
        <f>'SO 250'!K8+'SO 250'!M8</f>
      </c>
      <c s="11">
        <f>0+'SO 250'!O10+'SO 250'!O14+'SO 250'!O18+'SO 250'!O22+'SO 250'!O26+'SO 250'!O30+'SO 250'!O34+'SO 250'!O38+'SO 250'!O42+'SO 250'!O46+'SO 250'!O50+'SO 250'!O54+'SO 250'!O58+'SO 250'!O62+'SO 250'!O66+'SO 250'!O70+'SO 250'!O74+'SO 250'!O78+'SO 250'!O82+'SO 250'!O86+'SO 250'!O91+'SO 250'!O95+'SO 250'!O99+'SO 250'!O103+'SO 250'!O107+'SO 250'!O111+'SO 250'!O115+'SO 250'!O119+'SO 250'!O123+'SO 250'!O127+'SO 250'!O131+'SO 250'!O135+'SO 250'!O139+'SO 250'!O143+'SO 250'!O147+'SO 250'!O151+'SO 250'!O155+'SO 250'!O159+'SO 250'!O163+'SO 250'!O167+'SO 250'!O171+'SO 250'!O175+'SO 250'!O180+'SO 250'!O184+'SO 250'!O188+'SO 250'!O192+'SO 250'!O196+'SO 250'!O200+'SO 250'!O204+'SO 250'!O208+'SO 250'!O212+'SO 250'!O216+'SO 250'!O220+'SO 250'!O224+'SO 250'!O228+'SO 250'!O232+'SO 250'!O236+'SO 250'!O240+'SO 250'!O245+'SO 250'!O249+'SO 250'!O253+'SO 250'!O257+'SO 250'!O261+'SO 250'!O265+'SO 250'!O270</f>
      </c>
      <c s="11">
        <f>C40+D40</f>
      </c>
    </row>
    <row r="41" spans="1:5" ht="12.75" customHeight="1">
      <c r="A41" s="10" t="s">
        <v>2985</v>
      </c>
      <c s="10" t="s">
        <v>2986</v>
      </c>
      <c s="11">
        <f>0+C42+C43+C44+C45+C46+C47+C48+C49+C50+C51+C52+C53+C54+C55+C56</f>
      </c>
      <c s="11">
        <f>0+D42+D43+D44+D45+D46+D47+D48+D49+D50+D51+D52+D53+D54+D55+D56</f>
      </c>
      <c s="11">
        <f>0+E42+E43+E44+E45+E46+E47+E48+E49+E50+E51+E52+E53+E54+E55+E56</f>
      </c>
    </row>
    <row r="42" spans="1:5" ht="12.75" customHeight="1">
      <c r="A42" s="10" t="s">
        <v>2987</v>
      </c>
      <c s="10" t="s">
        <v>2988</v>
      </c>
      <c s="11">
        <f>'SO 310'!K8+'SO 310'!M8</f>
      </c>
      <c s="11">
        <f>0+'SO 310'!O10+'SO 310'!O14+'SO 310'!O18+'SO 310'!O22+'SO 310'!O27+'SO 310'!O31+'SO 310'!O35+'SO 310'!O39+'SO 310'!O43+'SO 310'!O47+'SO 310'!O51+'SO 310'!O56+'SO 310'!O60+'SO 310'!O65+'SO 310'!O69+'SO 310'!O73+'SO 310'!O77+'SO 310'!O81+'SO 310'!O85+'SO 310'!O89+'SO 310'!O93+'SO 310'!O97+'SO 310'!O101+'SO 310'!O105+'SO 310'!O109+'SO 310'!O113+'SO 310'!O117+'SO 310'!O121+'SO 310'!O125+'SO 310'!O129+'SO 310'!O133+'SO 310'!O137+'SO 310'!O141+'SO 310'!O145+'SO 310'!O149+'SO 310'!O153+'SO 310'!O157+'SO 310'!O161+'SO 310'!O165+'SO 310'!O169+'SO 310'!O173+'SO 310'!O177+'SO 310'!O181+'SO 310'!O185+'SO 310'!O190+'SO 310'!O194+'SO 310'!O199+'SO 310'!O203+'SO 310'!O207+'SO 310'!O211+'SO 310'!O215+'SO 310'!O219+'SO 310'!O223+'SO 310'!O227+'SO 310'!O232+'SO 310'!O236+'SO 310'!O240+'SO 310'!O244+'SO 310'!O248+'SO 310'!O252+'SO 310'!O256+'SO 310'!O260+'SO 310'!O264+'SO 310'!O268+'SO 310'!O272+'SO 310'!O276+'SO 310'!O280+'SO 310'!O284+'SO 310'!O289+'SO 310'!O293+'SO 310'!O297+'SO 310'!O301+'SO 310'!O305+'SO 310'!O309+'SO 310'!O313+'SO 310'!O317+'SO 310'!O321+'SO 310'!O325+'SO 310'!O329+'SO 310'!O333+'SO 310'!O337+'SO 310'!O341+'SO 310'!O345+'SO 310'!O349</f>
      </c>
      <c s="11">
        <f>C42+D42</f>
      </c>
    </row>
    <row r="43" spans="1:5" ht="12.75" customHeight="1">
      <c r="A43" s="10" t="s">
        <v>3135</v>
      </c>
      <c s="10" t="s">
        <v>3136</v>
      </c>
      <c s="11">
        <f>'SO 311'!K8+'SO 311'!M8</f>
      </c>
      <c s="11">
        <f>0+'SO 311'!O10+'SO 311'!O15+'SO 311'!O19+'SO 311'!O23+'SO 311'!O28+'SO 311'!O32+'SO 311'!O36+'SO 311'!O40+'SO 311'!O44+'SO 311'!O49+'SO 311'!O54+'SO 311'!O58+'SO 311'!O62+'SO 311'!O66+'SO 311'!O70+'SO 311'!O74+'SO 311'!O78+'SO 311'!O82+'SO 311'!O86+'SO 311'!O90+'SO 311'!O94+'SO 311'!O98+'SO 311'!O102+'SO 311'!O106+'SO 311'!O110+'SO 311'!O114+'SO 311'!O118+'SO 311'!O122+'SO 311'!O126+'SO 311'!O130</f>
      </c>
      <c s="11">
        <f>C43+D43</f>
      </c>
    </row>
    <row r="44" spans="1:5" ht="12.75" customHeight="1">
      <c r="A44" s="10" t="s">
        <v>3157</v>
      </c>
      <c s="10" t="s">
        <v>3158</v>
      </c>
      <c s="11">
        <f>'SO 320'!K8+'SO 320'!M8</f>
      </c>
      <c s="11">
        <f>0+'SO 320'!O10+'SO 320'!O15+'SO 320'!O19+'SO 320'!O23+'SO 320'!O27+'SO 320'!O31+'SO 320'!O35+'SO 320'!O39+'SO 320'!O43+'SO 320'!O47+'SO 320'!O51+'SO 320'!O55+'SO 320'!O59+'SO 320'!O63+'SO 320'!O67+'SO 320'!O71+'SO 320'!O76+'SO 320'!O80+'SO 320'!O84+'SO 320'!O88+'SO 320'!O92+'SO 320'!O96+'SO 320'!O100+'SO 320'!O104+'SO 320'!O108+'SO 320'!O112+'SO 320'!O116+'SO 320'!O120+'SO 320'!O124+'SO 320'!O128+'SO 320'!O133+'SO 320'!O137+'SO 320'!O141+'SO 320'!O145+'SO 320'!O149+'SO 320'!O153+'SO 320'!O157+'SO 320'!O161+'SO 320'!O165+'SO 320'!O169+'SO 320'!O173+'SO 320'!O177+'SO 320'!O181+'SO 320'!O185+'SO 320'!O189+'SO 320'!O193+'SO 320'!O197+'SO 320'!O202+'SO 320'!O207+'SO 320'!O211+'SO 320'!O215+'SO 320'!O219+'SO 320'!O223+'SO 320'!O227+'SO 320'!O231+'SO 320'!O235+'SO 320'!O239+'SO 320'!O243+'SO 320'!O247+'SO 320'!O251+'SO 320'!O255+'SO 320'!O259+'SO 320'!O263+'SO 320'!O267+'SO 320'!O271+'SO 320'!O275+'SO 320'!O279+'SO 320'!O283+'SO 320'!O287+'SO 320'!O291+'SO 320'!O295+'SO 320'!O299+'SO 320'!O303+'SO 320'!O308+'SO 320'!O312+'SO 320'!O316+'SO 320'!O320+'SO 320'!O324+'SO 320'!O328+'SO 320'!O332+'SO 320'!O336+'SO 320'!O340+'SO 320'!O344+'SO 320'!O348+'SO 320'!O352+'SO 320'!O356+'SO 320'!O360+'SO 320'!O364+'SO 320'!O368+'SO 320'!O372+'SO 320'!O376+'SO 320'!O381+'SO 320'!O385+'SO 320'!O389+'SO 320'!O393+'SO 320'!O397+'SO 320'!O401+'SO 320'!O405+'SO 320'!O409+'SO 320'!O413+'SO 320'!O417+'SO 320'!O421+'SO 320'!O425+'SO 320'!O430+'SO 320'!O434+'SO 320'!O438+'SO 320'!O442+'SO 320'!O446+'SO 320'!O450+'SO 320'!O454+'SO 320'!O458+'SO 320'!O462+'SO 320'!O466+'SO 320'!O471+'SO 320'!O475+'SO 320'!O479+'SO 320'!O483+'SO 320'!O487+'SO 320'!O492+'SO 320'!O497+'SO 320'!O501+'SO 320'!O505+'SO 320'!O509+'SO 320'!O513+'SO 320'!O517+'SO 320'!O521+'SO 320'!O525+'SO 320'!O529+'SO 320'!O533+'SO 320'!O537+'SO 320'!O541+'SO 320'!O545+'SO 320'!O549+'SO 320'!O553+'SO 320'!O558+'SO 320'!O562+'SO 320'!O566+'SO 320'!O570+'SO 320'!O575+'SO 320'!O579+'SO 320'!O583+'SO 320'!O587+'SO 320'!O591+'SO 320'!O595+'SO 320'!O599+'SO 320'!O604+'SO 320'!O608+'SO 320'!O612+'SO 320'!O616+'SO 320'!O620+'SO 320'!O624+'SO 320'!O628+'SO 320'!O632+'SO 320'!O636+'SO 320'!O640+'SO 320'!O644+'SO 320'!O648+'SO 320'!O652+'SO 320'!O656+'SO 320'!O661+'SO 320'!O665+'SO 320'!O669+'SO 320'!O673+'SO 320'!O677+'SO 320'!O681+'SO 320'!O686+'SO 320'!O690+'SO 320'!O694+'SO 320'!O698+'SO 320'!O702+'SO 320'!O707+'SO 320'!O711+'SO 320'!O715+'SO 320'!O719+'SO 320'!O723+'SO 320'!O728+'SO 320'!O732+'SO 320'!O736+'SO 320'!O740+'SO 320'!O745+'SO 320'!O749+'SO 320'!O753+'SO 320'!O757+'SO 320'!O761+'SO 320'!O765+'SO 320'!O769+'SO 320'!O773+'SO 320'!O777+'SO 320'!O781+'SO 320'!O785+'SO 320'!O789+'SO 320'!O793+'SO 320'!O797+'SO 320'!O801+'SO 320'!O806+'SO 320'!O810+'SO 320'!O814+'SO 320'!O818+'SO 320'!O822+'SO 320'!O827+'SO 320'!O831+'SO 320'!O835+'SO 320'!O839+'SO 320'!O843+'SO 320'!O847+'SO 320'!O851+'SO 320'!O855+'SO 320'!O859+'SO 320'!O863+'SO 320'!O867+'SO 320'!O871+'SO 320'!O875+'SO 320'!O879+'SO 320'!O883+'SO 320'!O887+'SO 320'!O891+'SO 320'!O895+'SO 320'!O899+'SO 320'!O903+'SO 320'!O907+'SO 320'!O911+'SO 320'!O915+'SO 320'!O919+'SO 320'!O924+'SO 320'!O928+'SO 320'!O933+'SO 320'!O937+'SO 320'!O941+'SO 320'!O945+'SO 320'!O949+'SO 320'!O953+'SO 320'!O957+'SO 320'!O961+'SO 320'!O965+'SO 320'!O969+'SO 320'!O973+'SO 320'!O977+'SO 320'!O981+'SO 320'!O985+'SO 320'!O989+'SO 320'!O993+'SO 320'!O997+'SO 320'!O1001+'SO 320'!O1005+'SO 320'!O1009+'SO 320'!O1013+'SO 320'!O1017+'SO 320'!O1021+'SO 320'!O1025+'SO 320'!O1029+'SO 320'!O1033</f>
      </c>
      <c s="11">
        <f>C44+D44</f>
      </c>
    </row>
    <row r="45" spans="1:5" ht="12.75" customHeight="1">
      <c r="A45" s="10" t="s">
        <v>3839</v>
      </c>
      <c s="10" t="s">
        <v>3840</v>
      </c>
      <c s="11">
        <f>'SO 321'!K8+'SO 321'!M8</f>
      </c>
      <c s="11">
        <f>0+'SO 321'!O10+'SO 321'!O15+'SO 321'!O19+'SO 321'!O23+'SO 321'!O27+'SO 321'!O31+'SO 321'!O35+'SO 321'!O39+'SO 321'!O43+'SO 321'!O47+'SO 321'!O51+'SO 321'!O55+'SO 321'!O59+'SO 321'!O63+'SO 321'!O67+'SO 321'!O71+'SO 321'!O75+'SO 321'!O80+'SO 321'!O84+'SO 321'!O88+'SO 321'!O92+'SO 321'!O96+'SO 321'!O100+'SO 321'!O104+'SO 321'!O108+'SO 321'!O112+'SO 321'!O116+'SO 321'!O120+'SO 321'!O124+'SO 321'!O129+'SO 321'!O133+'SO 321'!O137+'SO 321'!O141+'SO 321'!O145+'SO 321'!O149+'SO 321'!O153+'SO 321'!O157+'SO 321'!O161+'SO 321'!O166+'SO 321'!O171+'SO 321'!O175+'SO 321'!O179+'SO 321'!O183+'SO 321'!O187+'SO 321'!O191+'SO 321'!O195+'SO 321'!O199+'SO 321'!O203+'SO 321'!O207+'SO 321'!O211+'SO 321'!O215+'SO 321'!O219+'SO 321'!O223+'SO 321'!O227+'SO 321'!O231+'SO 321'!O235+'SO 321'!O239+'SO 321'!O243+'SO 321'!O247+'SO 321'!O251+'SO 321'!O255+'SO 321'!O259+'SO 321'!O263+'SO 321'!O267+'SO 321'!O271+'SO 321'!O275+'SO 321'!O279+'SO 321'!O283+'SO 321'!O287+'SO 321'!O291+'SO 321'!O295+'SO 321'!O299+'SO 321'!O303+'SO 321'!O307+'SO 321'!O311+'SO 321'!O315+'SO 321'!O319+'SO 321'!O323+'SO 321'!O327+'SO 321'!O331+'SO 321'!O335+'SO 321'!O339+'SO 321'!O343+'SO 321'!O347+'SO 321'!O351+'SO 321'!O355+'SO 321'!O359+'SO 321'!O363+'SO 321'!O367+'SO 321'!O372+'SO 321'!O376+'SO 321'!O380+'SO 321'!O384+'SO 321'!O388+'SO 321'!O392+'SO 321'!O396+'SO 321'!O400+'SO 321'!O404+'SO 321'!O408+'SO 321'!O412+'SO 321'!O416+'SO 321'!O420+'SO 321'!O424+'SO 321'!O428+'SO 321'!O432+'SO 321'!O437+'SO 321'!O441+'SO 321'!O445+'SO 321'!O449+'SO 321'!O453+'SO 321'!O457+'SO 321'!O461+'SO 321'!O465+'SO 321'!O469+'SO 321'!O473+'SO 321'!O477+'SO 321'!O481+'SO 321'!O485+'SO 321'!O489+'SO 321'!O493+'SO 321'!O498+'SO 321'!O502+'SO 321'!O506+'SO 321'!O510+'SO 321'!O514+'SO 321'!O518+'SO 321'!O522+'SO 321'!O526+'SO 321'!O530+'SO 321'!O534+'SO 321'!O538+'SO 321'!O542+'SO 321'!O546+'SO 321'!O550+'SO 321'!O554+'SO 321'!O559+'SO 321'!O563+'SO 321'!O567+'SO 321'!O571+'SO 321'!O575+'SO 321'!O579+'SO 321'!O583+'SO 321'!O588+'SO 321'!O593+'SO 321'!O597+'SO 321'!O601+'SO 321'!O605+'SO 321'!O609+'SO 321'!O613+'SO 321'!O617+'SO 321'!O621+'SO 321'!O625+'SO 321'!O629+'SO 321'!O633+'SO 321'!O637+'SO 321'!O641+'SO 321'!O645+'SO 321'!O649+'SO 321'!O653+'SO 321'!O657+'SO 321'!O661+'SO 321'!O665+'SO 321'!O669+'SO 321'!O673+'SO 321'!O677+'SO 321'!O681+'SO 321'!O685+'SO 321'!O689+'SO 321'!O693+'SO 321'!O697+'SO 321'!O701+'SO 321'!O705+'SO 321'!O709+'SO 321'!O713+'SO 321'!O717+'SO 321'!O721+'SO 321'!O725+'SO 321'!O729+'SO 321'!O733+'SO 321'!O737+'SO 321'!O741+'SO 321'!O745+'SO 321'!O749+'SO 321'!O754+'SO 321'!O758+'SO 321'!O762+'SO 321'!O766+'SO 321'!O770+'SO 321'!O774+'SO 321'!O778+'SO 321'!O782+'SO 321'!O786+'SO 321'!O790+'SO 321'!O794+'SO 321'!O798+'SO 321'!O802+'SO 321'!O806+'SO 321'!O810+'SO 321'!O814+'SO 321'!O818+'SO 321'!O822+'SO 321'!O826+'SO 321'!O830+'SO 321'!O834+'SO 321'!O838+'SO 321'!O842+'SO 321'!O846+'SO 321'!O850+'SO 321'!O854+'SO 321'!O858+'SO 321'!O862+'SO 321'!O866+'SO 321'!O870+'SO 321'!O874+'SO 321'!O878+'SO 321'!O882+'SO 321'!O886+'SO 321'!O890+'SO 321'!O894+'SO 321'!O898+'SO 321'!O902+'SO 321'!O906+'SO 321'!O910+'SO 321'!O914+'SO 321'!O918+'SO 321'!O922+'SO 321'!O926+'SO 321'!O930+'SO 321'!O934+'SO 321'!O938+'SO 321'!O942+'SO 321'!O946+'SO 321'!O951+'SO 321'!O955+'SO 321'!O959+'SO 321'!O963+'SO 321'!O968+'SO 321'!O972+'SO 321'!O976+'SO 321'!O980+'SO 321'!O984+'SO 321'!O989+'SO 321'!O993+'SO 321'!O997+'SO 321'!O1001+'SO 321'!O1005+'SO 321'!O1009+'SO 321'!O1013+'SO 321'!O1017+'SO 321'!O1021+'SO 321'!O1025+'SO 321'!O1029+'SO 321'!O1033+'SO 321'!O1037+'SO 321'!O1041+'SO 321'!O1046+'SO 321'!O1050+'SO 321'!O1054+'SO 321'!O1058+'SO 321'!O1062+'SO 321'!O1066+'SO 321'!O1070+'SO 321'!O1074+'SO 321'!O1078+'SO 321'!O1082+'SO 321'!O1086+'SO 321'!O1090+'SO 321'!O1094+'SO 321'!O1098+'SO 321'!O1102+'SO 321'!O1106+'SO 321'!O1110+'SO 321'!O1114+'SO 321'!O1119+'SO 321'!O1123+'SO 321'!O1127+'SO 321'!O1131+'SO 321'!O1135+'SO 321'!O1139+'SO 321'!O1143+'SO 321'!O1147+'SO 321'!O1151+'SO 321'!O1155+'SO 321'!O1159+'SO 321'!O1163+'SO 321'!O1167+'SO 321'!O1171+'SO 321'!O1175+'SO 321'!O1179+'SO 321'!O1183+'SO 321'!O1187+'SO 321'!O1191+'SO 321'!O1195+'SO 321'!O1199+'SO 321'!O1203+'SO 321'!O1207+'SO 321'!O1211+'SO 321'!O1215+'SO 321'!O1219+'SO 321'!O1223+'SO 321'!O1227+'SO 321'!O1231+'SO 321'!O1235+'SO 321'!O1239+'SO 321'!O1243+'SO 321'!O1247+'SO 321'!O1252+'SO 321'!O1256+'SO 321'!O1260+'SO 321'!O1264+'SO 321'!O1269+'SO 321'!O1273+'SO 321'!O1277+'SO 321'!O1281+'SO 321'!O1285+'SO 321'!O1289+'SO 321'!O1293+'SO 321'!O1297+'SO 321'!O1301+'SO 321'!O1305+'SO 321'!O1309+'SO 321'!O1313+'SO 321'!O1317+'SO 321'!O1322+'SO 321'!O1326+'SO 321'!O1330+'SO 321'!O1334+'SO 321'!O1338+'SO 321'!O1343+'SO 321'!O1347+'SO 321'!O1351+'SO 321'!O1355+'SO 321'!O1359+'SO 321'!O1363+'SO 321'!O1367+'SO 321'!O1371+'SO 321'!O1375+'SO 321'!O1379+'SO 321'!O1383+'SO 321'!O1387+'SO 321'!O1391+'SO 321'!O1395+'SO 321'!O1399+'SO 321'!O1403+'SO 321'!O1407+'SO 321'!O1411+'SO 321'!O1415+'SO 321'!O1419+'SO 321'!O1424+'SO 321'!O1428+'SO 321'!O1433+'SO 321'!O1437+'SO 321'!O1442+'SO 321'!O1446+'SO 321'!O1450+'SO 321'!O1454+'SO 321'!O1458+'SO 321'!O1462+'SO 321'!O1466+'SO 321'!O1471+'SO 321'!O1475+'SO 321'!O1479+'SO 321'!O1483+'SO 321'!O1487+'SO 321'!O1491+'SO 321'!O1496+'SO 321'!O1500+'SO 321'!O1504+'SO 321'!O1508+'SO 321'!O1512+'SO 321'!O1516+'SO 321'!O1521+'SO 321'!O1525+'SO 321'!O1529+'SO 321'!O1533+'SO 321'!O1537+'SO 321'!O1542+'SO 321'!O1546+'SO 321'!O1550+'SO 321'!O1554+'SO 321'!O1558+'SO 321'!O1562+'SO 321'!O1566+'SO 321'!O1570+'SO 321'!O1574+'SO 321'!O1579+'SO 321'!O1583+'SO 321'!O1587+'SO 321'!O1591+'SO 321'!O1595+'SO 321'!O1599+'SO 321'!O1603+'SO 321'!O1608+'SO 321'!O1612+'SO 321'!O1616+'SO 321'!O1620+'SO 321'!O1624+'SO 321'!O1628+'SO 321'!O1632+'SO 321'!O1636+'SO 321'!O1640+'SO 321'!O1645+'SO 321'!O1649+'SO 321'!O1653+'SO 321'!O1657+'SO 321'!O1661+'SO 321'!O1665+'SO 321'!O1669+'SO 321'!O1673+'SO 321'!O1677+'SO 321'!O1681+'SO 321'!O1686+'SO 321'!O1690+'SO 321'!O1694+'SO 321'!O1698+'SO 321'!O1703+'SO 321'!O1707+'SO 321'!O1712+'SO 321'!O1716+'SO 321'!O1720+'SO 321'!O1724+'SO 321'!O1728+'SO 321'!O1732+'SO 321'!O1736+'SO 321'!O1740+'SO 321'!O1744+'SO 321'!O1748+'SO 321'!O1752+'SO 321'!O1756+'SO 321'!O1760+'SO 321'!O1764+'SO 321'!O1768+'SO 321'!O1772+'SO 321'!O1776+'SO 321'!O1780+'SO 321'!O1784+'SO 321'!O1788+'SO 321'!O1792+'SO 321'!O1796+'SO 321'!O1800+'SO 321'!O1804+'SO 321'!O1808+'SO 321'!O1812+'SO 321'!O1817+'SO 321'!O1821+'SO 321'!O1825+'SO 321'!O1829+'SO 321'!O1833+'SO 321'!O1837+'SO 321'!O1842+'SO 321'!O1846+'SO 321'!O1850+'SO 321'!O1854+'SO 321'!O1858+'SO 321'!O1862+'SO 321'!O1866+'SO 321'!O1870+'SO 321'!O1874+'SO 321'!O1878+'SO 321'!O1882+'SO 321'!O1886+'SO 321'!O1890+'SO 321'!O1894+'SO 321'!O1898+'SO 321'!O1902+'SO 321'!O1906+'SO 321'!O1910+'SO 321'!O1914+'SO 321'!O1918+'SO 321'!O1922+'SO 321'!O1926+'SO 321'!O1931+'SO 321'!O1935+'SO 321'!O1939+'SO 321'!O1943+'SO 321'!O1947+'SO 321'!O1951+'SO 321'!O1955+'SO 321'!O1959+'SO 321'!O1964+'SO 321'!O1968+'SO 321'!O1972+'SO 321'!O1976+'SO 321'!O1980+'SO 321'!O1984+'SO 321'!O1988+'SO 321'!O1992+'SO 321'!O1996+'SO 321'!O2000+'SO 321'!O2004+'SO 321'!O2008+'SO 321'!O2012+'SO 321'!O2016+'SO 321'!O2020+'SO 321'!O2024+'SO 321'!O2028+'SO 321'!O2032+'SO 321'!O2036+'SO 321'!O2040+'SO 321'!O2044+'SO 321'!O2048+'SO 321'!O2052+'SO 321'!O2056+'SO 321'!O2060+'SO 321'!O2064+'SO 321'!O2068+'SO 321'!O2072+'SO 321'!O2076+'SO 321'!O2080+'SO 321'!O2084+'SO 321'!O2088+'SO 321'!O2092+'SO 321'!O2096+'SO 321'!O2100+'SO 321'!O2104+'SO 321'!O2108+'SO 321'!O2112+'SO 321'!O2116+'SO 321'!O2120+'SO 321'!O2124+'SO 321'!O2128+'SO 321'!O2132+'SO 321'!O2136+'SO 321'!O2140+'SO 321'!O2144+'SO 321'!O2148+'SO 321'!O2152+'SO 321'!O2156+'SO 321'!O2160+'SO 321'!O2164+'SO 321'!O2168+'SO 321'!O2172+'SO 321'!O2176</f>
      </c>
      <c s="11">
        <f>C45+D45</f>
      </c>
    </row>
    <row r="46" spans="1:5" ht="12.75" customHeight="1">
      <c r="A46" s="10" t="s">
        <v>4981</v>
      </c>
      <c s="10" t="s">
        <v>4982</v>
      </c>
      <c s="11">
        <f>'SO 322'!K8+'SO 322'!M8</f>
      </c>
      <c s="11">
        <f>0+'SO 322'!O10+'SO 322'!O15+'SO 322'!O19+'SO 322'!O23+'SO 322'!O27+'SO 322'!O31+'SO 322'!O35+'SO 322'!O39+'SO 322'!O43+'SO 322'!O47+'SO 322'!O51+'SO 322'!O55+'SO 322'!O59+'SO 322'!O63+'SO 322'!O67+'SO 322'!O71+'SO 322'!O76+'SO 322'!O80+'SO 322'!O84+'SO 322'!O88+'SO 322'!O92+'SO 322'!O96+'SO 322'!O100+'SO 322'!O104+'SO 322'!O108+'SO 322'!O112+'SO 322'!O116+'SO 322'!O120+'SO 322'!O124+'SO 322'!O128+'SO 322'!O133+'SO 322'!O137+'SO 322'!O141+'SO 322'!O145+'SO 322'!O149+'SO 322'!O153+'SO 322'!O157+'SO 322'!O161+'SO 322'!O165+'SO 322'!O169+'SO 322'!O173+'SO 322'!O177+'SO 322'!O181+'SO 322'!O185+'SO 322'!O189+'SO 322'!O193+'SO 322'!O197+'SO 322'!O202+'SO 322'!O207+'SO 322'!O211+'SO 322'!O215+'SO 322'!O219+'SO 322'!O223+'SO 322'!O227+'SO 322'!O231+'SO 322'!O235+'SO 322'!O239+'SO 322'!O243+'SO 322'!O247+'SO 322'!O251+'SO 322'!O255+'SO 322'!O259+'SO 322'!O263+'SO 322'!O267+'SO 322'!O271+'SO 322'!O275+'SO 322'!O279+'SO 322'!O283+'SO 322'!O287+'SO 322'!O291+'SO 322'!O295+'SO 322'!O299+'SO 322'!O303+'SO 322'!O308+'SO 322'!O312+'SO 322'!O316+'SO 322'!O320+'SO 322'!O324+'SO 322'!O328+'SO 322'!O332+'SO 322'!O336+'SO 322'!O340+'SO 322'!O344+'SO 322'!O348+'SO 322'!O352+'SO 322'!O356+'SO 322'!O360+'SO 322'!O364+'SO 322'!O368+'SO 322'!O372+'SO 322'!O377+'SO 322'!O381+'SO 322'!O385+'SO 322'!O389+'SO 322'!O393+'SO 322'!O397+'SO 322'!O401+'SO 322'!O405+'SO 322'!O409+'SO 322'!O413+'SO 322'!O417+'SO 322'!O421+'SO 322'!O426+'SO 322'!O430+'SO 322'!O434+'SO 322'!O438+'SO 322'!O442+'SO 322'!O446+'SO 322'!O450+'SO 322'!O454+'SO 322'!O458+'SO 322'!O462+'SO 322'!O467+'SO 322'!O471+'SO 322'!O475+'SO 322'!O479+'SO 322'!O483+'SO 322'!O488+'SO 322'!O493+'SO 322'!O497+'SO 322'!O501+'SO 322'!O505+'SO 322'!O509+'SO 322'!O513+'SO 322'!O517+'SO 322'!O521+'SO 322'!O525+'SO 322'!O529+'SO 322'!O533+'SO 322'!O537+'SO 322'!O541+'SO 322'!O545+'SO 322'!O549+'SO 322'!O554+'SO 322'!O558+'SO 322'!O562+'SO 322'!O566+'SO 322'!O571+'SO 322'!O575+'SO 322'!O579+'SO 322'!O583+'SO 322'!O587+'SO 322'!O591+'SO 322'!O596+'SO 322'!O600+'SO 322'!O604+'SO 322'!O608+'SO 322'!O612+'SO 322'!O616+'SO 322'!O620+'SO 322'!O624+'SO 322'!O628+'SO 322'!O632+'SO 322'!O636+'SO 322'!O640+'SO 322'!O644+'SO 322'!O649+'SO 322'!O653+'SO 322'!O658+'SO 322'!O662+'SO 322'!O666+'SO 322'!O670+'SO 322'!O674+'SO 322'!O678+'SO 322'!O683+'SO 322'!O687+'SO 322'!O691+'SO 322'!O695+'SO 322'!O699+'SO 322'!O704+'SO 322'!O708+'SO 322'!O712+'SO 322'!O716+'SO 322'!O720+'SO 322'!O725+'SO 322'!O729+'SO 322'!O733+'SO 322'!O737+'SO 322'!O742+'SO 322'!O746+'SO 322'!O750+'SO 322'!O754+'SO 322'!O758+'SO 322'!O762+'SO 322'!O766+'SO 322'!O770+'SO 322'!O774+'SO 322'!O778+'SO 322'!O782+'SO 322'!O786+'SO 322'!O790+'SO 322'!O794+'SO 322'!O798+'SO 322'!O802+'SO 322'!O806+'SO 322'!O811+'SO 322'!O815+'SO 322'!O819+'SO 322'!O823+'SO 322'!O827+'SO 322'!O832+'SO 322'!O836+'SO 322'!O840+'SO 322'!O844+'SO 322'!O848+'SO 322'!O852+'SO 322'!O856+'SO 322'!O860+'SO 322'!O864+'SO 322'!O868+'SO 322'!O872+'SO 322'!O876+'SO 322'!O880+'SO 322'!O884+'SO 322'!O888+'SO 322'!O892+'SO 322'!O896+'SO 322'!O900+'SO 322'!O904+'SO 322'!O908+'SO 322'!O912+'SO 322'!O916+'SO 322'!O920+'SO 322'!O924+'SO 322'!O928</f>
      </c>
      <c s="11">
        <f>C46+D46</f>
      </c>
    </row>
    <row r="47" spans="1:5" ht="12.75" customHeight="1">
      <c r="A47" s="10" t="s">
        <v>5070</v>
      </c>
      <c s="10" t="s">
        <v>5071</v>
      </c>
      <c s="11">
        <f>'SO 323'!K8+'SO 323'!M8</f>
      </c>
      <c s="11">
        <f>0+'SO 323'!O10+'SO 323'!O14+'SO 323'!O18+'SO 323'!O23+'SO 323'!O27+'SO 323'!O31+'SO 323'!O35+'SO 323'!O39+'SO 323'!O43+'SO 323'!O47+'SO 323'!O51+'SO 323'!O55+'SO 323'!O59+'SO 323'!O63+'SO 323'!O67+'SO 323'!O71+'SO 323'!O76+'SO 323'!O81+'SO 323'!O85+'SO 323'!O89+'SO 323'!O93+'SO 323'!O97+'SO 323'!O101+'SO 323'!O105+'SO 323'!O109+'SO 323'!O113+'SO 323'!O117+'SO 323'!O121+'SO 323'!O125+'SO 323'!O129+'SO 323'!O133+'SO 323'!O137+'SO 323'!O141+'SO 323'!O145+'SO 323'!O149+'SO 323'!O153+'SO 323'!O157+'SO 323'!O161+'SO 323'!O165+'SO 323'!O169+'SO 323'!O173+'SO 323'!O177+'SO 323'!O181+'SO 323'!O185+'SO 323'!O189+'SO 323'!O193+'SO 323'!O197+'SO 323'!O201+'SO 323'!O205+'SO 323'!O209+'SO 323'!O213+'SO 323'!O217+'SO 323'!O222+'SO 323'!O226+'SO 323'!O231+'SO 323'!O235+'SO 323'!O239+'SO 323'!O243+'SO 323'!O247+'SO 323'!O251+'SO 323'!O255+'SO 323'!O259+'SO 323'!O264+'SO 323'!O268+'SO 323'!O272</f>
      </c>
      <c s="11">
        <f>C47+D47</f>
      </c>
    </row>
    <row r="48" spans="1:5" ht="12.75" customHeight="1">
      <c r="A48" s="10" t="s">
        <v>5232</v>
      </c>
      <c s="10" t="s">
        <v>5233</v>
      </c>
      <c s="11">
        <f>'SO 360'!K8+'SO 360'!M8</f>
      </c>
      <c s="11">
        <f>0+'SO 360'!O10+'SO 360'!O14+'SO 360'!O18+'SO 360'!O22+'SO 360'!O27+'SO 360'!O31+'SO 360'!O35+'SO 360'!O39+'SO 360'!O44+'SO 360'!O48+'SO 360'!O53+'SO 360'!O58+'SO 360'!O62+'SO 360'!O66+'SO 360'!O70+'SO 360'!O74+'SO 360'!O78+'SO 360'!O82+'SO 360'!O86+'SO 360'!O90+'SO 360'!O94+'SO 360'!O98+'SO 360'!O102+'SO 360'!O106+'SO 360'!O110+'SO 360'!O114+'SO 360'!O119+'SO 360'!O123+'SO 360'!O127+'SO 360'!O131+'SO 360'!O135+'SO 360'!O139+'SO 360'!O143+'SO 360'!O147+'SO 360'!O151+'SO 360'!O155+'SO 360'!O159+'SO 360'!O163+'SO 360'!O167+'SO 360'!O171+'SO 360'!O175+'SO 360'!O179+'SO 360'!O183+'SO 360'!O187+'SO 360'!O191+'SO 360'!O195+'SO 360'!O199+'SO 360'!O203+'SO 360'!O207+'SO 360'!O211+'SO 360'!O215+'SO 360'!O219+'SO 360'!O223+'SO 360'!O227+'SO 360'!O231+'SO 360'!O235+'SO 360'!O239+'SO 360'!O243+'SO 360'!O247+'SO 360'!O251+'SO 360'!O255+'SO 360'!O259+'SO 360'!O263+'SO 360'!O267+'SO 360'!O272</f>
      </c>
      <c s="11">
        <f>C48+D48</f>
      </c>
    </row>
    <row r="49" spans="1:5" ht="12.75" customHeight="1">
      <c r="A49" s="10" t="s">
        <v>5284</v>
      </c>
      <c s="10" t="s">
        <v>5285</v>
      </c>
      <c s="11">
        <f>'SO 361'!K8+'SO 361'!M8</f>
      </c>
      <c s="11">
        <f>0+'SO 361'!O10+'SO 361'!O14+'SO 361'!O18+'SO 361'!O22+'SO 361'!O26+'SO 361'!O31+'SO 361'!O35+'SO 361'!O39+'SO 361'!O43+'SO 361'!O47+'SO 361'!O52+'SO 361'!O57+'SO 361'!O62+'SO 361'!O67+'SO 361'!O72+'SO 361'!O76+'SO 361'!O80+'SO 361'!O84+'SO 361'!O88+'SO 361'!O92+'SO 361'!O96+'SO 361'!O100+'SO 361'!O104+'SO 361'!O108+'SO 361'!O112+'SO 361'!O116+'SO 361'!O120+'SO 361'!O124+'SO 361'!O128+'SO 361'!O133+'SO 361'!O137+'SO 361'!O141+'SO 361'!O145+'SO 361'!O149+'SO 361'!O153+'SO 361'!O157+'SO 361'!O161+'SO 361'!O165+'SO 361'!O169+'SO 361'!O173+'SO 361'!O177+'SO 361'!O181+'SO 361'!O185+'SO 361'!O189+'SO 361'!O193+'SO 361'!O197+'SO 361'!O201+'SO 361'!O205+'SO 361'!O209+'SO 361'!O213+'SO 361'!O217+'SO 361'!O221+'SO 361'!O225+'SO 361'!O229+'SO 361'!O233+'SO 361'!O237+'SO 361'!O241+'SO 361'!O245+'SO 361'!O249+'SO 361'!O253+'SO 361'!O257+'SO 361'!O261+'SO 361'!O265+'SO 361'!O269+'SO 361'!O273+'SO 361'!O277+'SO 361'!O281+'SO 361'!O285+'SO 361'!O289+'SO 361'!O293+'SO 361'!O297+'SO 361'!O302+'SO 361'!O306</f>
      </c>
      <c s="11">
        <f>C49+D49</f>
      </c>
    </row>
    <row r="50" spans="1:5" ht="12.75" customHeight="1">
      <c r="A50" s="10" t="s">
        <v>5337</v>
      </c>
      <c s="10" t="s">
        <v>5338</v>
      </c>
      <c s="11">
        <f>'SO 362'!K8+'SO 362'!M8</f>
      </c>
      <c s="11">
        <f>0+'SO 362'!O10+'SO 362'!O14+'SO 362'!O18+'SO 362'!O22+'SO 362'!O27+'SO 362'!O31+'SO 362'!O35+'SO 362'!O39+'SO 362'!O43+'SO 362'!O48+'SO 362'!O53+'SO 362'!O58+'SO 362'!O63+'SO 362'!O68+'SO 362'!O72+'SO 362'!O76+'SO 362'!O80+'SO 362'!O84+'SO 362'!O88+'SO 362'!O92+'SO 362'!O96+'SO 362'!O100+'SO 362'!O104+'SO 362'!O108+'SO 362'!O112+'SO 362'!O116+'SO 362'!O120+'SO 362'!O124+'SO 362'!O128+'SO 362'!O132+'SO 362'!O137+'SO 362'!O141+'SO 362'!O145+'SO 362'!O149+'SO 362'!O153+'SO 362'!O157+'SO 362'!O161+'SO 362'!O165+'SO 362'!O169+'SO 362'!O173+'SO 362'!O177+'SO 362'!O181+'SO 362'!O185+'SO 362'!O189+'SO 362'!O193+'SO 362'!O197+'SO 362'!O201+'SO 362'!O205+'SO 362'!O209+'SO 362'!O213+'SO 362'!O217+'SO 362'!O221+'SO 362'!O225+'SO 362'!O229</f>
      </c>
      <c s="11">
        <f>C50+D50</f>
      </c>
    </row>
    <row r="51" spans="1:5" ht="12.75" customHeight="1">
      <c r="A51" s="10" t="s">
        <v>5376</v>
      </c>
      <c s="10" t="s">
        <v>5377</v>
      </c>
      <c s="11">
        <f>'SO 363'!K8+'SO 363'!M8</f>
      </c>
      <c s="11">
        <f>0+'SO 363'!O10+'SO 363'!O14+'SO 363'!O18+'SO 363'!O22+'SO 363'!O27+'SO 363'!O31+'SO 363'!O35+'SO 363'!O40+'SO 363'!O45+'SO 363'!O50+'SO 363'!O55+'SO 363'!O60+'SO 363'!O65+'SO 363'!O69+'SO 363'!O73+'SO 363'!O77+'SO 363'!O81+'SO 363'!O85+'SO 363'!O89+'SO 363'!O93+'SO 363'!O97+'SO 363'!O101+'SO 363'!O105+'SO 363'!O109+'SO 363'!O113+'SO 363'!O117+'SO 363'!O121+'SO 363'!O125+'SO 363'!O129+'SO 363'!O133+'SO 363'!O137+'SO 363'!O141+'SO 363'!O145+'SO 363'!O149+'SO 363'!O154+'SO 363'!O158+'SO 363'!O162+'SO 363'!O166+'SO 363'!O170+'SO 363'!O174+'SO 363'!O178+'SO 363'!O182+'SO 363'!O186+'SO 363'!O190+'SO 363'!O194+'SO 363'!O198+'SO 363'!O202+'SO 363'!O206+'SO 363'!O210+'SO 363'!O214+'SO 363'!O218+'SO 363'!O222+'SO 363'!O226+'SO 363'!O230+'SO 363'!O234+'SO 363'!O238+'SO 363'!O242+'SO 363'!O246+'SO 363'!O250+'SO 363'!O254+'SO 363'!O258+'SO 363'!O262</f>
      </c>
      <c s="11">
        <f>C51+D51</f>
      </c>
    </row>
    <row r="52" spans="1:5" ht="12.75" customHeight="1">
      <c r="A52" s="10" t="s">
        <v>5390</v>
      </c>
      <c s="10" t="s">
        <v>5391</v>
      </c>
      <c s="11">
        <f>'SO 364'!K8+'SO 364'!M8</f>
      </c>
      <c s="11">
        <f>0+'SO 364'!O10+'SO 364'!O14+'SO 364'!O18+'SO 364'!O22+'SO 364'!O27+'SO 364'!O31+'SO 364'!O35+'SO 364'!O39+'SO 364'!O43+'SO 364'!O48+'SO 364'!O53+'SO 364'!O58+'SO 364'!O63+'SO 364'!O67+'SO 364'!O71+'SO 364'!O75+'SO 364'!O79+'SO 364'!O83+'SO 364'!O87+'SO 364'!O91+'SO 364'!O95+'SO 364'!O99+'SO 364'!O103+'SO 364'!O107+'SO 364'!O112+'SO 364'!O116+'SO 364'!O120+'SO 364'!O124+'SO 364'!O128+'SO 364'!O132+'SO 364'!O136+'SO 364'!O140+'SO 364'!O144+'SO 364'!O148+'SO 364'!O152+'SO 364'!O156+'SO 364'!O160+'SO 364'!O164+'SO 364'!O168+'SO 364'!O172+'SO 364'!O176+'SO 364'!O180+'SO 364'!O184+'SO 364'!O188+'SO 364'!O192+'SO 364'!O196+'SO 364'!O200+'SO 364'!O204+'SO 364'!O208+'SO 364'!O212+'SO 364'!O216+'SO 364'!O220+'SO 364'!O224+'SO 364'!O228+'SO 364'!O232+'SO 364'!O236+'SO 364'!O241</f>
      </c>
      <c s="11">
        <f>C52+D52</f>
      </c>
    </row>
    <row r="53" spans="1:5" ht="12.75" customHeight="1">
      <c r="A53" s="10" t="s">
        <v>5407</v>
      </c>
      <c s="10" t="s">
        <v>5408</v>
      </c>
      <c s="11">
        <f>'SO 365'!K8+'SO 365'!M8</f>
      </c>
      <c s="11">
        <f>0+'SO 365'!O10+'SO 365'!O14+'SO 365'!O19+'SO 365'!O23+'SO 365'!O27+'SO 365'!O32+'SO 365'!O36+'SO 365'!O41+'SO 365'!O46+'SO 365'!O51+'SO 365'!O55+'SO 365'!O59+'SO 365'!O63+'SO 365'!O67+'SO 365'!O71+'SO 365'!O75+'SO 365'!O79+'SO 365'!O83+'SO 365'!O87+'SO 365'!O91+'SO 365'!O95+'SO 365'!O99+'SO 365'!O103+'SO 365'!O107+'SO 365'!O112+'SO 365'!O116+'SO 365'!O120+'SO 365'!O124+'SO 365'!O128+'SO 365'!O132+'SO 365'!O136+'SO 365'!O140+'SO 365'!O144+'SO 365'!O148+'SO 365'!O152+'SO 365'!O156+'SO 365'!O160+'SO 365'!O164+'SO 365'!O168+'SO 365'!O172</f>
      </c>
      <c s="11">
        <f>C53+D53</f>
      </c>
    </row>
    <row r="54" spans="1:5" ht="12.75" customHeight="1">
      <c r="A54" s="10" t="s">
        <v>5421</v>
      </c>
      <c s="10" t="s">
        <v>5422</v>
      </c>
      <c s="11">
        <f>'SO 370'!K8+'SO 370'!M8</f>
      </c>
      <c s="11">
        <f>0+'SO 370'!O10+'SO 370'!O14+'SO 370'!O18+'SO 370'!O22+'SO 370'!O27+'SO 370'!O32+'SO 370'!O36+'SO 370'!O40+'SO 370'!O44</f>
      </c>
      <c s="11">
        <f>C54+D54</f>
      </c>
    </row>
    <row r="55" spans="1:5" ht="12.75" customHeight="1">
      <c r="A55" s="10" t="s">
        <v>5441</v>
      </c>
      <c s="10" t="s">
        <v>5442</v>
      </c>
      <c s="11">
        <f>'SO 380'!K8+'SO 380'!M8</f>
      </c>
      <c s="11">
        <f>0+'SO 380'!O10+'SO 380'!O14+'SO 380'!O18+'SO 380'!O22+'SO 380'!O27+'SO 380'!O31+'SO 380'!O35+'SO 380'!O39+'SO 380'!O43+'SO 380'!O47+'SO 380'!O51+'SO 380'!O56+'SO 380'!O60+'SO 380'!O64+'SO 380'!O68+'SO 380'!O72+'SO 380'!O76+'SO 380'!O80+'SO 380'!O84+'SO 380'!O88+'SO 380'!O92+'SO 380'!O96+'SO 380'!O100+'SO 380'!O104+'SO 380'!O108+'SO 380'!O112+'SO 380'!O116+'SO 380'!O120+'SO 380'!O124+'SO 380'!O128+'SO 380'!O132+'SO 380'!O136+'SO 380'!O140+'SO 380'!O144+'SO 380'!O148</f>
      </c>
      <c s="11">
        <f>C55+D55</f>
      </c>
    </row>
    <row r="56" spans="1:5" ht="12.75" customHeight="1">
      <c r="A56" s="10" t="s">
        <v>5473</v>
      </c>
      <c s="10" t="s">
        <v>5474</v>
      </c>
      <c s="11">
        <f>'SO 98-98'!K8+'SO 98-98'!M8</f>
      </c>
      <c s="11">
        <f>0+'SO 98-98'!O10+'SO 98-98'!O14+'SO 98-98'!O18+'SO 98-98'!O22+'SO 98-98'!O27+'SO 98-98'!O31+'SO 98-98'!O35+'SO 98-98'!O39+'SO 98-98'!O43+'SO 98-98'!O47</f>
      </c>
      <c s="11">
        <f>C56+D56</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2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922</v>
      </c>
      <c r="E8" s="23" t="s">
        <v>923</v>
      </c>
      <c r="J8" s="22">
        <f>0+J9</f>
      </c>
      <c s="22">
        <f>0+K9</f>
      </c>
      <c s="22">
        <f>0+L9</f>
      </c>
      <c s="22">
        <f>0+M9</f>
      </c>
    </row>
    <row r="9" spans="1:13" ht="12.75" customHeight="1">
      <c r="A9" t="s">
        <v>47</v>
      </c>
      <c r="C9" s="7" t="s">
        <v>924</v>
      </c>
      <c r="E9" s="25" t="s">
        <v>925</v>
      </c>
      <c r="J9" s="24">
        <f>0</f>
      </c>
      <c s="24">
        <f>0</f>
      </c>
      <c s="24">
        <f>0+L10+L14+L18+L22+L26+L30+L34+L38+L42+L46+L50+L54+L58+L62+L66+L70+L74+L78+L82+L86+L90+L94+L98+L102+L106+L110+L114+L118+L122+L126+L130+L134+L138+L142+L146+L150+L154+L158+L162+L166+L170+L174+L178+L182+L186+L190+L194+L198+L202+L206+L210+L214+L218+L222+L226+L230+L234+L238+L242+L246+L250+L254+L258+L262+L266+L270+L274+L278+L282+L286+L290</f>
      </c>
      <c s="24">
        <f>0+M10+M14+M18+M22+M26+M30+M34+M38+M42+M46+M50+M54+M58+M62+M66+M70+M74+M78+M82+M86+M90+M94+M98+M102+M106+M110+M114+M118+M122+M126+M130+M134+M138+M142+M146+M150+M154+M158+M162+M166+M170+M174+M178+M182+M186+M190+M194+M198+M202+M206+M210+M214+M218+M222+M226+M230+M234+M238+M242+M246+M250+M254+M258+M262+M266+M270+M274+M278+M282+M286+M290</f>
      </c>
    </row>
    <row r="10" spans="1:16" ht="12.75" customHeight="1">
      <c r="A10" t="s">
        <v>50</v>
      </c>
      <c s="6" t="s">
        <v>51</v>
      </c>
      <c s="6" t="s">
        <v>926</v>
      </c>
      <c t="s">
        <v>4</v>
      </c>
      <c s="26" t="s">
        <v>927</v>
      </c>
      <c s="27" t="s">
        <v>98</v>
      </c>
      <c s="28">
        <v>4</v>
      </c>
      <c s="27">
        <v>0</v>
      </c>
      <c s="27">
        <f>ROUND(G10*H10,6)</f>
      </c>
      <c r="L10" s="29">
        <v>0</v>
      </c>
      <c s="24">
        <f>ROUND(ROUND(L10,2)*ROUND(G10,3),2)</f>
      </c>
      <c s="27" t="s">
        <v>55</v>
      </c>
      <c>
        <f>(M10*21)/100</f>
      </c>
      <c t="s">
        <v>27</v>
      </c>
    </row>
    <row r="11" spans="1:5" ht="12.75" customHeight="1">
      <c r="A11" s="30" t="s">
        <v>56</v>
      </c>
      <c r="E11" s="31" t="s">
        <v>927</v>
      </c>
    </row>
    <row r="12" spans="1:5" ht="12.75" customHeight="1">
      <c r="A12" s="30" t="s">
        <v>57</v>
      </c>
      <c r="E12" s="32" t="s">
        <v>4</v>
      </c>
    </row>
    <row r="13" spans="5:5" ht="12.75" customHeight="1">
      <c r="E13" s="31" t="s">
        <v>58</v>
      </c>
    </row>
    <row r="14" spans="1:16" ht="12.75" customHeight="1">
      <c r="A14" t="s">
        <v>50</v>
      </c>
      <c s="6" t="s">
        <v>27</v>
      </c>
      <c s="6" t="s">
        <v>928</v>
      </c>
      <c t="s">
        <v>4</v>
      </c>
      <c s="26" t="s">
        <v>929</v>
      </c>
      <c s="27" t="s">
        <v>98</v>
      </c>
      <c s="28">
        <v>4</v>
      </c>
      <c s="27">
        <v>0</v>
      </c>
      <c s="27">
        <f>ROUND(G14*H14,6)</f>
      </c>
      <c r="L14" s="29">
        <v>0</v>
      </c>
      <c s="24">
        <f>ROUND(ROUND(L14,2)*ROUND(G14,3),2)</f>
      </c>
      <c s="27" t="s">
        <v>55</v>
      </c>
      <c>
        <f>(M14*21)/100</f>
      </c>
      <c t="s">
        <v>27</v>
      </c>
    </row>
    <row r="15" spans="1:5" ht="12.75" customHeight="1">
      <c r="A15" s="30" t="s">
        <v>56</v>
      </c>
      <c r="E15" s="31" t="s">
        <v>929</v>
      </c>
    </row>
    <row r="16" spans="1:5" ht="12.75" customHeight="1">
      <c r="A16" s="30" t="s">
        <v>57</v>
      </c>
      <c r="E16" s="32" t="s">
        <v>4</v>
      </c>
    </row>
    <row r="17" spans="5:5" ht="12.75" customHeight="1">
      <c r="E17" s="31" t="s">
        <v>58</v>
      </c>
    </row>
    <row r="18" spans="1:16" ht="12.75" customHeight="1">
      <c r="A18" t="s">
        <v>50</v>
      </c>
      <c s="6" t="s">
        <v>25</v>
      </c>
      <c s="6" t="s">
        <v>930</v>
      </c>
      <c t="s">
        <v>4</v>
      </c>
      <c s="26" t="s">
        <v>931</v>
      </c>
      <c s="27" t="s">
        <v>98</v>
      </c>
      <c s="28">
        <v>20</v>
      </c>
      <c s="27">
        <v>0</v>
      </c>
      <c s="27">
        <f>ROUND(G18*H18,6)</f>
      </c>
      <c r="L18" s="29">
        <v>0</v>
      </c>
      <c s="24">
        <f>ROUND(ROUND(L18,2)*ROUND(G18,3),2)</f>
      </c>
      <c s="27" t="s">
        <v>55</v>
      </c>
      <c>
        <f>(M18*21)/100</f>
      </c>
      <c t="s">
        <v>27</v>
      </c>
    </row>
    <row r="19" spans="1:5" ht="12.75" customHeight="1">
      <c r="A19" s="30" t="s">
        <v>56</v>
      </c>
      <c r="E19" s="31" t="s">
        <v>931</v>
      </c>
    </row>
    <row r="20" spans="1:5" ht="12.75" customHeight="1">
      <c r="A20" s="30" t="s">
        <v>57</v>
      </c>
      <c r="E20" s="32" t="s">
        <v>4</v>
      </c>
    </row>
    <row r="21" spans="5:5" ht="12.75" customHeight="1">
      <c r="E21" s="31" t="s">
        <v>58</v>
      </c>
    </row>
    <row r="22" spans="1:16" ht="12.75" customHeight="1">
      <c r="A22" t="s">
        <v>50</v>
      </c>
      <c s="6" t="s">
        <v>68</v>
      </c>
      <c s="6" t="s">
        <v>932</v>
      </c>
      <c t="s">
        <v>4</v>
      </c>
      <c s="26" t="s">
        <v>933</v>
      </c>
      <c s="27" t="s">
        <v>98</v>
      </c>
      <c s="28">
        <v>3</v>
      </c>
      <c s="27">
        <v>0</v>
      </c>
      <c s="27">
        <f>ROUND(G22*H22,6)</f>
      </c>
      <c r="L22" s="29">
        <v>0</v>
      </c>
      <c s="24">
        <f>ROUND(ROUND(L22,2)*ROUND(G22,3),2)</f>
      </c>
      <c s="27" t="s">
        <v>55</v>
      </c>
      <c>
        <f>(M22*21)/100</f>
      </c>
      <c t="s">
        <v>27</v>
      </c>
    </row>
    <row r="23" spans="1:5" ht="12.75" customHeight="1">
      <c r="A23" s="30" t="s">
        <v>56</v>
      </c>
      <c r="E23" s="31" t="s">
        <v>933</v>
      </c>
    </row>
    <row r="24" spans="1:5" ht="12.75" customHeight="1">
      <c r="A24" s="30" t="s">
        <v>57</v>
      </c>
      <c r="E24" s="32" t="s">
        <v>4</v>
      </c>
    </row>
    <row r="25" spans="5:5" ht="12.75" customHeight="1">
      <c r="E25" s="31" t="s">
        <v>58</v>
      </c>
    </row>
    <row r="26" spans="1:16" ht="12.75" customHeight="1">
      <c r="A26" t="s">
        <v>50</v>
      </c>
      <c s="6" t="s">
        <v>71</v>
      </c>
      <c s="6" t="s">
        <v>934</v>
      </c>
      <c t="s">
        <v>4</v>
      </c>
      <c s="26" t="s">
        <v>935</v>
      </c>
      <c s="27" t="s">
        <v>98</v>
      </c>
      <c s="28">
        <v>8</v>
      </c>
      <c s="27">
        <v>0</v>
      </c>
      <c s="27">
        <f>ROUND(G26*H26,6)</f>
      </c>
      <c r="L26" s="29">
        <v>0</v>
      </c>
      <c s="24">
        <f>ROUND(ROUND(L26,2)*ROUND(G26,3),2)</f>
      </c>
      <c s="27" t="s">
        <v>55</v>
      </c>
      <c>
        <f>(M26*21)/100</f>
      </c>
      <c t="s">
        <v>27</v>
      </c>
    </row>
    <row r="27" spans="1:5" ht="12.75" customHeight="1">
      <c r="A27" s="30" t="s">
        <v>56</v>
      </c>
      <c r="E27" s="31" t="s">
        <v>935</v>
      </c>
    </row>
    <row r="28" spans="1:5" ht="12.75" customHeight="1">
      <c r="A28" s="30" t="s">
        <v>57</v>
      </c>
      <c r="E28" s="32" t="s">
        <v>4</v>
      </c>
    </row>
    <row r="29" spans="5:5" ht="12.75" customHeight="1">
      <c r="E29" s="31" t="s">
        <v>58</v>
      </c>
    </row>
    <row r="30" spans="1:16" ht="12.75" customHeight="1">
      <c r="A30" t="s">
        <v>50</v>
      </c>
      <c s="6" t="s">
        <v>26</v>
      </c>
      <c s="6" t="s">
        <v>936</v>
      </c>
      <c t="s">
        <v>4</v>
      </c>
      <c s="26" t="s">
        <v>937</v>
      </c>
      <c s="27" t="s">
        <v>98</v>
      </c>
      <c s="28">
        <v>1</v>
      </c>
      <c s="27">
        <v>0</v>
      </c>
      <c s="27">
        <f>ROUND(G30*H30,6)</f>
      </c>
      <c r="L30" s="29">
        <v>0</v>
      </c>
      <c s="24">
        <f>ROUND(ROUND(L30,2)*ROUND(G30,3),2)</f>
      </c>
      <c s="27" t="s">
        <v>55</v>
      </c>
      <c>
        <f>(M30*21)/100</f>
      </c>
      <c t="s">
        <v>27</v>
      </c>
    </row>
    <row r="31" spans="1:5" ht="12.75" customHeight="1">
      <c r="A31" s="30" t="s">
        <v>56</v>
      </c>
      <c r="E31" s="31" t="s">
        <v>937</v>
      </c>
    </row>
    <row r="32" spans="1:5" ht="12.75" customHeight="1">
      <c r="A32" s="30" t="s">
        <v>57</v>
      </c>
      <c r="E32" s="32" t="s">
        <v>4</v>
      </c>
    </row>
    <row r="33" spans="5:5" ht="12.75" customHeight="1">
      <c r="E33" s="31" t="s">
        <v>58</v>
      </c>
    </row>
    <row r="34" spans="1:16" ht="12.75" customHeight="1">
      <c r="A34" t="s">
        <v>50</v>
      </c>
      <c s="6" t="s">
        <v>76</v>
      </c>
      <c s="6" t="s">
        <v>938</v>
      </c>
      <c t="s">
        <v>4</v>
      </c>
      <c s="26" t="s">
        <v>939</v>
      </c>
      <c s="27" t="s">
        <v>98</v>
      </c>
      <c s="28">
        <v>3</v>
      </c>
      <c s="27">
        <v>0</v>
      </c>
      <c s="27">
        <f>ROUND(G34*H34,6)</f>
      </c>
      <c r="L34" s="29">
        <v>0</v>
      </c>
      <c s="24">
        <f>ROUND(ROUND(L34,2)*ROUND(G34,3),2)</f>
      </c>
      <c s="27" t="s">
        <v>55</v>
      </c>
      <c>
        <f>(M34*21)/100</f>
      </c>
      <c t="s">
        <v>27</v>
      </c>
    </row>
    <row r="35" spans="1:5" ht="12.75" customHeight="1">
      <c r="A35" s="30" t="s">
        <v>56</v>
      </c>
      <c r="E35" s="31" t="s">
        <v>939</v>
      </c>
    </row>
    <row r="36" spans="1:5" ht="12.75" customHeight="1">
      <c r="A36" s="30" t="s">
        <v>57</v>
      </c>
      <c r="E36" s="32" t="s">
        <v>4</v>
      </c>
    </row>
    <row r="37" spans="5:5" ht="12.75" customHeight="1">
      <c r="E37" s="31" t="s">
        <v>58</v>
      </c>
    </row>
    <row r="38" spans="1:16" ht="12.75" customHeight="1">
      <c r="A38" t="s">
        <v>50</v>
      </c>
      <c s="6" t="s">
        <v>79</v>
      </c>
      <c s="6" t="s">
        <v>940</v>
      </c>
      <c t="s">
        <v>4</v>
      </c>
      <c s="26" t="s">
        <v>941</v>
      </c>
      <c s="27" t="s">
        <v>98</v>
      </c>
      <c s="28">
        <v>2</v>
      </c>
      <c s="27">
        <v>0</v>
      </c>
      <c s="27">
        <f>ROUND(G38*H38,6)</f>
      </c>
      <c r="L38" s="29">
        <v>0</v>
      </c>
      <c s="24">
        <f>ROUND(ROUND(L38,2)*ROUND(G38,3),2)</f>
      </c>
      <c s="27" t="s">
        <v>55</v>
      </c>
      <c>
        <f>(M38*21)/100</f>
      </c>
      <c t="s">
        <v>27</v>
      </c>
    </row>
    <row r="39" spans="1:5" ht="12.75" customHeight="1">
      <c r="A39" s="30" t="s">
        <v>56</v>
      </c>
      <c r="E39" s="31" t="s">
        <v>941</v>
      </c>
    </row>
    <row r="40" spans="1:5" ht="12.75" customHeight="1">
      <c r="A40" s="30" t="s">
        <v>57</v>
      </c>
      <c r="E40" s="32" t="s">
        <v>4</v>
      </c>
    </row>
    <row r="41" spans="5:5" ht="12.75" customHeight="1">
      <c r="E41" s="31" t="s">
        <v>58</v>
      </c>
    </row>
    <row r="42" spans="1:16" ht="12.75" customHeight="1">
      <c r="A42" t="s">
        <v>50</v>
      </c>
      <c s="6" t="s">
        <v>83</v>
      </c>
      <c s="6" t="s">
        <v>942</v>
      </c>
      <c t="s">
        <v>4</v>
      </c>
      <c s="26" t="s">
        <v>943</v>
      </c>
      <c s="27" t="s">
        <v>98</v>
      </c>
      <c s="28">
        <v>52</v>
      </c>
      <c s="27">
        <v>0</v>
      </c>
      <c s="27">
        <f>ROUND(G42*H42,6)</f>
      </c>
      <c r="L42" s="29">
        <v>0</v>
      </c>
      <c s="24">
        <f>ROUND(ROUND(L42,2)*ROUND(G42,3),2)</f>
      </c>
      <c s="27" t="s">
        <v>55</v>
      </c>
      <c>
        <f>(M42*21)/100</f>
      </c>
      <c t="s">
        <v>27</v>
      </c>
    </row>
    <row r="43" spans="1:5" ht="12.75" customHeight="1">
      <c r="A43" s="30" t="s">
        <v>56</v>
      </c>
      <c r="E43" s="31" t="s">
        <v>943</v>
      </c>
    </row>
    <row r="44" spans="1:5" ht="12.75" customHeight="1">
      <c r="A44" s="30" t="s">
        <v>57</v>
      </c>
      <c r="E44" s="32" t="s">
        <v>4</v>
      </c>
    </row>
    <row r="45" spans="5:5" ht="12.75" customHeight="1">
      <c r="E45" s="31" t="s">
        <v>58</v>
      </c>
    </row>
    <row r="46" spans="1:16" ht="12.75" customHeight="1">
      <c r="A46" t="s">
        <v>50</v>
      </c>
      <c s="6" t="s">
        <v>86</v>
      </c>
      <c s="6" t="s">
        <v>944</v>
      </c>
      <c t="s">
        <v>4</v>
      </c>
      <c s="26" t="s">
        <v>945</v>
      </c>
      <c s="27" t="s">
        <v>98</v>
      </c>
      <c s="28">
        <v>3</v>
      </c>
      <c s="27">
        <v>0</v>
      </c>
      <c s="27">
        <f>ROUND(G46*H46,6)</f>
      </c>
      <c r="L46" s="29">
        <v>0</v>
      </c>
      <c s="24">
        <f>ROUND(ROUND(L46,2)*ROUND(G46,3),2)</f>
      </c>
      <c s="27" t="s">
        <v>55</v>
      </c>
      <c>
        <f>(M46*21)/100</f>
      </c>
      <c t="s">
        <v>27</v>
      </c>
    </row>
    <row r="47" spans="1:5" ht="12.75" customHeight="1">
      <c r="A47" s="30" t="s">
        <v>56</v>
      </c>
      <c r="E47" s="31" t="s">
        <v>945</v>
      </c>
    </row>
    <row r="48" spans="1:5" ht="12.75" customHeight="1">
      <c r="A48" s="30" t="s">
        <v>57</v>
      </c>
      <c r="E48" s="32" t="s">
        <v>4</v>
      </c>
    </row>
    <row r="49" spans="5:5" ht="12.75" customHeight="1">
      <c r="E49" s="31" t="s">
        <v>58</v>
      </c>
    </row>
    <row r="50" spans="1:16" ht="12.75" customHeight="1">
      <c r="A50" t="s">
        <v>50</v>
      </c>
      <c s="6" t="s">
        <v>89</v>
      </c>
      <c s="6" t="s">
        <v>946</v>
      </c>
      <c t="s">
        <v>4</v>
      </c>
      <c s="26" t="s">
        <v>947</v>
      </c>
      <c s="27" t="s">
        <v>98</v>
      </c>
      <c s="28">
        <v>3</v>
      </c>
      <c s="27">
        <v>0</v>
      </c>
      <c s="27">
        <f>ROUND(G50*H50,6)</f>
      </c>
      <c r="L50" s="29">
        <v>0</v>
      </c>
      <c s="24">
        <f>ROUND(ROUND(L50,2)*ROUND(G50,3),2)</f>
      </c>
      <c s="27" t="s">
        <v>55</v>
      </c>
      <c>
        <f>(M50*21)/100</f>
      </c>
      <c t="s">
        <v>27</v>
      </c>
    </row>
    <row r="51" spans="1:5" ht="12.75" customHeight="1">
      <c r="A51" s="30" t="s">
        <v>56</v>
      </c>
      <c r="E51" s="31" t="s">
        <v>947</v>
      </c>
    </row>
    <row r="52" spans="1:5" ht="12.75" customHeight="1">
      <c r="A52" s="30" t="s">
        <v>57</v>
      </c>
      <c r="E52" s="32" t="s">
        <v>4</v>
      </c>
    </row>
    <row r="53" spans="5:5" ht="12.75" customHeight="1">
      <c r="E53" s="31" t="s">
        <v>58</v>
      </c>
    </row>
    <row r="54" spans="1:16" ht="12.75" customHeight="1">
      <c r="A54" t="s">
        <v>50</v>
      </c>
      <c s="6" t="s">
        <v>92</v>
      </c>
      <c s="6" t="s">
        <v>948</v>
      </c>
      <c t="s">
        <v>4</v>
      </c>
      <c s="26" t="s">
        <v>949</v>
      </c>
      <c s="27" t="s">
        <v>98</v>
      </c>
      <c s="28">
        <v>3</v>
      </c>
      <c s="27">
        <v>0</v>
      </c>
      <c s="27">
        <f>ROUND(G54*H54,6)</f>
      </c>
      <c r="L54" s="29">
        <v>0</v>
      </c>
      <c s="24">
        <f>ROUND(ROUND(L54,2)*ROUND(G54,3),2)</f>
      </c>
      <c s="27" t="s">
        <v>55</v>
      </c>
      <c>
        <f>(M54*21)/100</f>
      </c>
      <c t="s">
        <v>27</v>
      </c>
    </row>
    <row r="55" spans="1:5" ht="12.75" customHeight="1">
      <c r="A55" s="30" t="s">
        <v>56</v>
      </c>
      <c r="E55" s="31" t="s">
        <v>949</v>
      </c>
    </row>
    <row r="56" spans="1:5" ht="12.75" customHeight="1">
      <c r="A56" s="30" t="s">
        <v>57</v>
      </c>
      <c r="E56" s="32" t="s">
        <v>4</v>
      </c>
    </row>
    <row r="57" spans="5:5" ht="12.75" customHeight="1">
      <c r="E57" s="31" t="s">
        <v>58</v>
      </c>
    </row>
    <row r="58" spans="1:16" ht="12.75" customHeight="1">
      <c r="A58" t="s">
        <v>50</v>
      </c>
      <c s="6" t="s">
        <v>95</v>
      </c>
      <c s="6" t="s">
        <v>950</v>
      </c>
      <c t="s">
        <v>4</v>
      </c>
      <c s="26" t="s">
        <v>951</v>
      </c>
      <c s="27" t="s">
        <v>98</v>
      </c>
      <c s="28">
        <v>3</v>
      </c>
      <c s="27">
        <v>0</v>
      </c>
      <c s="27">
        <f>ROUND(G58*H58,6)</f>
      </c>
      <c r="L58" s="29">
        <v>0</v>
      </c>
      <c s="24">
        <f>ROUND(ROUND(L58,2)*ROUND(G58,3),2)</f>
      </c>
      <c s="27" t="s">
        <v>55</v>
      </c>
      <c>
        <f>(M58*21)/100</f>
      </c>
      <c t="s">
        <v>27</v>
      </c>
    </row>
    <row r="59" spans="1:5" ht="12.75" customHeight="1">
      <c r="A59" s="30" t="s">
        <v>56</v>
      </c>
      <c r="E59" s="31" t="s">
        <v>951</v>
      </c>
    </row>
    <row r="60" spans="1:5" ht="12.75" customHeight="1">
      <c r="A60" s="30" t="s">
        <v>57</v>
      </c>
      <c r="E60" s="32" t="s">
        <v>4</v>
      </c>
    </row>
    <row r="61" spans="5:5" ht="12.75" customHeight="1">
      <c r="E61" s="31" t="s">
        <v>58</v>
      </c>
    </row>
    <row r="62" spans="1:16" ht="12.75" customHeight="1">
      <c r="A62" t="s">
        <v>50</v>
      </c>
      <c s="6" t="s">
        <v>99</v>
      </c>
      <c s="6" t="s">
        <v>952</v>
      </c>
      <c t="s">
        <v>4</v>
      </c>
      <c s="26" t="s">
        <v>953</v>
      </c>
      <c s="27" t="s">
        <v>98</v>
      </c>
      <c s="28">
        <v>1</v>
      </c>
      <c s="27">
        <v>0</v>
      </c>
      <c s="27">
        <f>ROUND(G62*H62,6)</f>
      </c>
      <c r="L62" s="29">
        <v>0</v>
      </c>
      <c s="24">
        <f>ROUND(ROUND(L62,2)*ROUND(G62,3),2)</f>
      </c>
      <c s="27" t="s">
        <v>55</v>
      </c>
      <c>
        <f>(M62*21)/100</f>
      </c>
      <c t="s">
        <v>27</v>
      </c>
    </row>
    <row r="63" spans="1:5" ht="12.75" customHeight="1">
      <c r="A63" s="30" t="s">
        <v>56</v>
      </c>
      <c r="E63" s="31" t="s">
        <v>953</v>
      </c>
    </row>
    <row r="64" spans="1:5" ht="12.75" customHeight="1">
      <c r="A64" s="30" t="s">
        <v>57</v>
      </c>
      <c r="E64" s="32" t="s">
        <v>4</v>
      </c>
    </row>
    <row r="65" spans="5:5" ht="12.75" customHeight="1">
      <c r="E65" s="31" t="s">
        <v>58</v>
      </c>
    </row>
    <row r="66" spans="1:16" ht="12.75" customHeight="1">
      <c r="A66" t="s">
        <v>50</v>
      </c>
      <c s="6" t="s">
        <v>102</v>
      </c>
      <c s="6" t="s">
        <v>954</v>
      </c>
      <c t="s">
        <v>4</v>
      </c>
      <c s="26" t="s">
        <v>955</v>
      </c>
      <c s="27" t="s">
        <v>98</v>
      </c>
      <c s="28">
        <v>1</v>
      </c>
      <c s="27">
        <v>0</v>
      </c>
      <c s="27">
        <f>ROUND(G66*H66,6)</f>
      </c>
      <c r="L66" s="29">
        <v>0</v>
      </c>
      <c s="24">
        <f>ROUND(ROUND(L66,2)*ROUND(G66,3),2)</f>
      </c>
      <c s="27" t="s">
        <v>55</v>
      </c>
      <c>
        <f>(M66*21)/100</f>
      </c>
      <c t="s">
        <v>27</v>
      </c>
    </row>
    <row r="67" spans="1:5" ht="12.75" customHeight="1">
      <c r="A67" s="30" t="s">
        <v>56</v>
      </c>
      <c r="E67" s="31" t="s">
        <v>955</v>
      </c>
    </row>
    <row r="68" spans="1:5" ht="12.75" customHeight="1">
      <c r="A68" s="30" t="s">
        <v>57</v>
      </c>
      <c r="E68" s="32" t="s">
        <v>4</v>
      </c>
    </row>
    <row r="69" spans="5:5" ht="12.75" customHeight="1">
      <c r="E69" s="31" t="s">
        <v>58</v>
      </c>
    </row>
    <row r="70" spans="1:16" ht="12.75" customHeight="1">
      <c r="A70" t="s">
        <v>50</v>
      </c>
      <c s="6" t="s">
        <v>105</v>
      </c>
      <c s="6" t="s">
        <v>956</v>
      </c>
      <c t="s">
        <v>4</v>
      </c>
      <c s="26" t="s">
        <v>957</v>
      </c>
      <c s="27" t="s">
        <v>98</v>
      </c>
      <c s="28">
        <v>1</v>
      </c>
      <c s="27">
        <v>0</v>
      </c>
      <c s="27">
        <f>ROUND(G70*H70,6)</f>
      </c>
      <c r="L70" s="29">
        <v>0</v>
      </c>
      <c s="24">
        <f>ROUND(ROUND(L70,2)*ROUND(G70,3),2)</f>
      </c>
      <c s="27" t="s">
        <v>55</v>
      </c>
      <c>
        <f>(M70*21)/100</f>
      </c>
      <c t="s">
        <v>27</v>
      </c>
    </row>
    <row r="71" spans="1:5" ht="12.75" customHeight="1">
      <c r="A71" s="30" t="s">
        <v>56</v>
      </c>
      <c r="E71" s="31" t="s">
        <v>957</v>
      </c>
    </row>
    <row r="72" spans="1:5" ht="12.75" customHeight="1">
      <c r="A72" s="30" t="s">
        <v>57</v>
      </c>
      <c r="E72" s="32" t="s">
        <v>4</v>
      </c>
    </row>
    <row r="73" spans="5:5" ht="12.75" customHeight="1">
      <c r="E73" s="31" t="s">
        <v>58</v>
      </c>
    </row>
    <row r="74" spans="1:16" ht="12.75" customHeight="1">
      <c r="A74" t="s">
        <v>50</v>
      </c>
      <c s="6" t="s">
        <v>108</v>
      </c>
      <c s="6" t="s">
        <v>958</v>
      </c>
      <c t="s">
        <v>4</v>
      </c>
      <c s="26" t="s">
        <v>959</v>
      </c>
      <c s="27" t="s">
        <v>98</v>
      </c>
      <c s="28">
        <v>1</v>
      </c>
      <c s="27">
        <v>0</v>
      </c>
      <c s="27">
        <f>ROUND(G74*H74,6)</f>
      </c>
      <c r="L74" s="29">
        <v>0</v>
      </c>
      <c s="24">
        <f>ROUND(ROUND(L74,2)*ROUND(G74,3),2)</f>
      </c>
      <c s="27" t="s">
        <v>55</v>
      </c>
      <c>
        <f>(M74*21)/100</f>
      </c>
      <c t="s">
        <v>27</v>
      </c>
    </row>
    <row r="75" spans="1:5" ht="12.75" customHeight="1">
      <c r="A75" s="30" t="s">
        <v>56</v>
      </c>
      <c r="E75" s="31" t="s">
        <v>959</v>
      </c>
    </row>
    <row r="76" spans="1:5" ht="12.75" customHeight="1">
      <c r="A76" s="30" t="s">
        <v>57</v>
      </c>
      <c r="E76" s="32" t="s">
        <v>4</v>
      </c>
    </row>
    <row r="77" spans="5:5" ht="12.75" customHeight="1">
      <c r="E77" s="31" t="s">
        <v>58</v>
      </c>
    </row>
    <row r="78" spans="1:16" ht="12.75" customHeight="1">
      <c r="A78" t="s">
        <v>50</v>
      </c>
      <c s="6" t="s">
        <v>111</v>
      </c>
      <c s="6" t="s">
        <v>960</v>
      </c>
      <c t="s">
        <v>4</v>
      </c>
      <c s="26" t="s">
        <v>961</v>
      </c>
      <c s="27" t="s">
        <v>98</v>
      </c>
      <c s="28">
        <v>1</v>
      </c>
      <c s="27">
        <v>0</v>
      </c>
      <c s="27">
        <f>ROUND(G78*H78,6)</f>
      </c>
      <c r="L78" s="29">
        <v>0</v>
      </c>
      <c s="24">
        <f>ROUND(ROUND(L78,2)*ROUND(G78,3),2)</f>
      </c>
      <c s="27" t="s">
        <v>55</v>
      </c>
      <c>
        <f>(M78*21)/100</f>
      </c>
      <c t="s">
        <v>27</v>
      </c>
    </row>
    <row r="79" spans="1:5" ht="12.75" customHeight="1">
      <c r="A79" s="30" t="s">
        <v>56</v>
      </c>
      <c r="E79" s="31" t="s">
        <v>961</v>
      </c>
    </row>
    <row r="80" spans="1:5" ht="12.75" customHeight="1">
      <c r="A80" s="30" t="s">
        <v>57</v>
      </c>
      <c r="E80" s="32" t="s">
        <v>4</v>
      </c>
    </row>
    <row r="81" spans="5:5" ht="12.75" customHeight="1">
      <c r="E81" s="31" t="s">
        <v>58</v>
      </c>
    </row>
    <row r="82" spans="1:16" ht="12.75" customHeight="1">
      <c r="A82" t="s">
        <v>50</v>
      </c>
      <c s="6" t="s">
        <v>114</v>
      </c>
      <c s="6" t="s">
        <v>962</v>
      </c>
      <c t="s">
        <v>4</v>
      </c>
      <c s="26" t="s">
        <v>963</v>
      </c>
      <c s="27" t="s">
        <v>98</v>
      </c>
      <c s="28">
        <v>4</v>
      </c>
      <c s="27">
        <v>0</v>
      </c>
      <c s="27">
        <f>ROUND(G82*H82,6)</f>
      </c>
      <c r="L82" s="29">
        <v>0</v>
      </c>
      <c s="24">
        <f>ROUND(ROUND(L82,2)*ROUND(G82,3),2)</f>
      </c>
      <c s="27" t="s">
        <v>55</v>
      </c>
      <c>
        <f>(M82*21)/100</f>
      </c>
      <c t="s">
        <v>27</v>
      </c>
    </row>
    <row r="83" spans="1:5" ht="12.75" customHeight="1">
      <c r="A83" s="30" t="s">
        <v>56</v>
      </c>
      <c r="E83" s="31" t="s">
        <v>963</v>
      </c>
    </row>
    <row r="84" spans="1:5" ht="12.75" customHeight="1">
      <c r="A84" s="30" t="s">
        <v>57</v>
      </c>
      <c r="E84" s="32" t="s">
        <v>4</v>
      </c>
    </row>
    <row r="85" spans="5:5" ht="12.75" customHeight="1">
      <c r="E85" s="31" t="s">
        <v>58</v>
      </c>
    </row>
    <row r="86" spans="1:16" ht="12.75" customHeight="1">
      <c r="A86" t="s">
        <v>50</v>
      </c>
      <c s="6" t="s">
        <v>117</v>
      </c>
      <c s="6" t="s">
        <v>964</v>
      </c>
      <c t="s">
        <v>4</v>
      </c>
      <c s="26" t="s">
        <v>965</v>
      </c>
      <c s="27" t="s">
        <v>98</v>
      </c>
      <c s="28">
        <v>4</v>
      </c>
      <c s="27">
        <v>0</v>
      </c>
      <c s="27">
        <f>ROUND(G86*H86,6)</f>
      </c>
      <c r="L86" s="29">
        <v>0</v>
      </c>
      <c s="24">
        <f>ROUND(ROUND(L86,2)*ROUND(G86,3),2)</f>
      </c>
      <c s="27" t="s">
        <v>55</v>
      </c>
      <c>
        <f>(M86*21)/100</f>
      </c>
      <c t="s">
        <v>27</v>
      </c>
    </row>
    <row r="87" spans="1:5" ht="12.75" customHeight="1">
      <c r="A87" s="30" t="s">
        <v>56</v>
      </c>
      <c r="E87" s="31" t="s">
        <v>965</v>
      </c>
    </row>
    <row r="88" spans="1:5" ht="12.75" customHeight="1">
      <c r="A88" s="30" t="s">
        <v>57</v>
      </c>
      <c r="E88" s="32" t="s">
        <v>4</v>
      </c>
    </row>
    <row r="89" spans="5:5" ht="12.75" customHeight="1">
      <c r="E89" s="31" t="s">
        <v>58</v>
      </c>
    </row>
    <row r="90" spans="1:16" ht="12.75" customHeight="1">
      <c r="A90" t="s">
        <v>50</v>
      </c>
      <c s="6" t="s">
        <v>121</v>
      </c>
      <c s="6" t="s">
        <v>966</v>
      </c>
      <c t="s">
        <v>4</v>
      </c>
      <c s="26" t="s">
        <v>967</v>
      </c>
      <c s="27" t="s">
        <v>98</v>
      </c>
      <c s="28">
        <v>1</v>
      </c>
      <c s="27">
        <v>0</v>
      </c>
      <c s="27">
        <f>ROUND(G90*H90,6)</f>
      </c>
      <c r="L90" s="29">
        <v>0</v>
      </c>
      <c s="24">
        <f>ROUND(ROUND(L90,2)*ROUND(G90,3),2)</f>
      </c>
      <c s="27" t="s">
        <v>55</v>
      </c>
      <c>
        <f>(M90*21)/100</f>
      </c>
      <c t="s">
        <v>27</v>
      </c>
    </row>
    <row r="91" spans="1:5" ht="12.75" customHeight="1">
      <c r="A91" s="30" t="s">
        <v>56</v>
      </c>
      <c r="E91" s="31" t="s">
        <v>967</v>
      </c>
    </row>
    <row r="92" spans="1:5" ht="12.75" customHeight="1">
      <c r="A92" s="30" t="s">
        <v>57</v>
      </c>
      <c r="E92" s="32" t="s">
        <v>4</v>
      </c>
    </row>
    <row r="93" spans="5:5" ht="12.75" customHeight="1">
      <c r="E93" s="31" t="s">
        <v>58</v>
      </c>
    </row>
    <row r="94" spans="1:16" ht="12.75" customHeight="1">
      <c r="A94" t="s">
        <v>50</v>
      </c>
      <c s="6" t="s">
        <v>126</v>
      </c>
      <c s="6" t="s">
        <v>968</v>
      </c>
      <c t="s">
        <v>4</v>
      </c>
      <c s="26" t="s">
        <v>969</v>
      </c>
      <c s="27" t="s">
        <v>98</v>
      </c>
      <c s="28">
        <v>1</v>
      </c>
      <c s="27">
        <v>0</v>
      </c>
      <c s="27">
        <f>ROUND(G94*H94,6)</f>
      </c>
      <c r="L94" s="29">
        <v>0</v>
      </c>
      <c s="24">
        <f>ROUND(ROUND(L94,2)*ROUND(G94,3),2)</f>
      </c>
      <c s="27" t="s">
        <v>55</v>
      </c>
      <c>
        <f>(M94*21)/100</f>
      </c>
      <c t="s">
        <v>27</v>
      </c>
    </row>
    <row r="95" spans="1:5" ht="12.75" customHeight="1">
      <c r="A95" s="30" t="s">
        <v>56</v>
      </c>
      <c r="E95" s="31" t="s">
        <v>969</v>
      </c>
    </row>
    <row r="96" spans="1:5" ht="12.75" customHeight="1">
      <c r="A96" s="30" t="s">
        <v>57</v>
      </c>
      <c r="E96" s="32" t="s">
        <v>4</v>
      </c>
    </row>
    <row r="97" spans="5:5" ht="12.75" customHeight="1">
      <c r="E97" s="31" t="s">
        <v>58</v>
      </c>
    </row>
    <row r="98" spans="1:16" ht="12.75" customHeight="1">
      <c r="A98" t="s">
        <v>50</v>
      </c>
      <c s="6" t="s">
        <v>130</v>
      </c>
      <c s="6" t="s">
        <v>916</v>
      </c>
      <c t="s">
        <v>4</v>
      </c>
      <c s="26" t="s">
        <v>917</v>
      </c>
      <c s="27" t="s">
        <v>98</v>
      </c>
      <c s="28">
        <v>1</v>
      </c>
      <c s="27">
        <v>0</v>
      </c>
      <c s="27">
        <f>ROUND(G98*H98,6)</f>
      </c>
      <c r="L98" s="29">
        <v>0</v>
      </c>
      <c s="24">
        <f>ROUND(ROUND(L98,2)*ROUND(G98,3),2)</f>
      </c>
      <c s="27" t="s">
        <v>55</v>
      </c>
      <c>
        <f>(M98*21)/100</f>
      </c>
      <c t="s">
        <v>27</v>
      </c>
    </row>
    <row r="99" spans="1:5" ht="12.75" customHeight="1">
      <c r="A99" s="30" t="s">
        <v>56</v>
      </c>
      <c r="E99" s="31" t="s">
        <v>917</v>
      </c>
    </row>
    <row r="100" spans="1:5" ht="12.75" customHeight="1">
      <c r="A100" s="30" t="s">
        <v>57</v>
      </c>
      <c r="E100" s="32" t="s">
        <v>4</v>
      </c>
    </row>
    <row r="101" spans="5:5" ht="12.75" customHeight="1">
      <c r="E101" s="31" t="s">
        <v>58</v>
      </c>
    </row>
    <row r="102" spans="1:16" ht="12.75" customHeight="1">
      <c r="A102" t="s">
        <v>50</v>
      </c>
      <c s="6" t="s">
        <v>133</v>
      </c>
      <c s="6" t="s">
        <v>970</v>
      </c>
      <c t="s">
        <v>4</v>
      </c>
      <c s="26" t="s">
        <v>971</v>
      </c>
      <c s="27" t="s">
        <v>98</v>
      </c>
      <c s="28">
        <v>1</v>
      </c>
      <c s="27">
        <v>0</v>
      </c>
      <c s="27">
        <f>ROUND(G102*H102,6)</f>
      </c>
      <c r="L102" s="29">
        <v>0</v>
      </c>
      <c s="24">
        <f>ROUND(ROUND(L102,2)*ROUND(G102,3),2)</f>
      </c>
      <c s="27" t="s">
        <v>55</v>
      </c>
      <c>
        <f>(M102*21)/100</f>
      </c>
      <c t="s">
        <v>27</v>
      </c>
    </row>
    <row r="103" spans="1:5" ht="12.75" customHeight="1">
      <c r="A103" s="30" t="s">
        <v>56</v>
      </c>
      <c r="E103" s="31" t="s">
        <v>971</v>
      </c>
    </row>
    <row r="104" spans="1:5" ht="12.75" customHeight="1">
      <c r="A104" s="30" t="s">
        <v>57</v>
      </c>
      <c r="E104" s="32" t="s">
        <v>4</v>
      </c>
    </row>
    <row r="105" spans="5:5" ht="12.75" customHeight="1">
      <c r="E105" s="31" t="s">
        <v>58</v>
      </c>
    </row>
    <row r="106" spans="1:16" ht="12.75" customHeight="1">
      <c r="A106" t="s">
        <v>50</v>
      </c>
      <c s="6" t="s">
        <v>136</v>
      </c>
      <c s="6" t="s">
        <v>972</v>
      </c>
      <c t="s">
        <v>4</v>
      </c>
      <c s="26" t="s">
        <v>973</v>
      </c>
      <c s="27" t="s">
        <v>98</v>
      </c>
      <c s="28">
        <v>1</v>
      </c>
      <c s="27">
        <v>0</v>
      </c>
      <c s="27">
        <f>ROUND(G106*H106,6)</f>
      </c>
      <c r="L106" s="29">
        <v>0</v>
      </c>
      <c s="24">
        <f>ROUND(ROUND(L106,2)*ROUND(G106,3),2)</f>
      </c>
      <c s="27" t="s">
        <v>55</v>
      </c>
      <c>
        <f>(M106*21)/100</f>
      </c>
      <c t="s">
        <v>27</v>
      </c>
    </row>
    <row r="107" spans="1:5" ht="12.75" customHeight="1">
      <c r="A107" s="30" t="s">
        <v>56</v>
      </c>
      <c r="E107" s="31" t="s">
        <v>973</v>
      </c>
    </row>
    <row r="108" spans="1:5" ht="12.75" customHeight="1">
      <c r="A108" s="30" t="s">
        <v>57</v>
      </c>
      <c r="E108" s="32" t="s">
        <v>4</v>
      </c>
    </row>
    <row r="109" spans="5:5" ht="12.75" customHeight="1">
      <c r="E109" s="31" t="s">
        <v>58</v>
      </c>
    </row>
    <row r="110" spans="1:16" ht="12.75" customHeight="1">
      <c r="A110" t="s">
        <v>50</v>
      </c>
      <c s="6" t="s">
        <v>139</v>
      </c>
      <c s="6" t="s">
        <v>851</v>
      </c>
      <c t="s">
        <v>4</v>
      </c>
      <c s="26" t="s">
        <v>852</v>
      </c>
      <c s="27" t="s">
        <v>98</v>
      </c>
      <c s="28">
        <v>1</v>
      </c>
      <c s="27">
        <v>0</v>
      </c>
      <c s="27">
        <f>ROUND(G110*H110,6)</f>
      </c>
      <c r="L110" s="29">
        <v>0</v>
      </c>
      <c s="24">
        <f>ROUND(ROUND(L110,2)*ROUND(G110,3),2)</f>
      </c>
      <c s="27" t="s">
        <v>55</v>
      </c>
      <c>
        <f>(M110*21)/100</f>
      </c>
      <c t="s">
        <v>27</v>
      </c>
    </row>
    <row r="111" spans="1:5" ht="12.75" customHeight="1">
      <c r="A111" s="30" t="s">
        <v>56</v>
      </c>
      <c r="E111" s="31" t="s">
        <v>852</v>
      </c>
    </row>
    <row r="112" spans="1:5" ht="12.75" customHeight="1">
      <c r="A112" s="30" t="s">
        <v>57</v>
      </c>
      <c r="E112" s="32" t="s">
        <v>4</v>
      </c>
    </row>
    <row r="113" spans="5:5" ht="12.75" customHeight="1">
      <c r="E113" s="31" t="s">
        <v>58</v>
      </c>
    </row>
    <row r="114" spans="1:16" ht="12.75" customHeight="1">
      <c r="A114" t="s">
        <v>50</v>
      </c>
      <c s="6" t="s">
        <v>142</v>
      </c>
      <c s="6" t="s">
        <v>853</v>
      </c>
      <c t="s">
        <v>4</v>
      </c>
      <c s="26" t="s">
        <v>854</v>
      </c>
      <c s="27" t="s">
        <v>98</v>
      </c>
      <c s="28">
        <v>8</v>
      </c>
      <c s="27">
        <v>0</v>
      </c>
      <c s="27">
        <f>ROUND(G114*H114,6)</f>
      </c>
      <c r="L114" s="29">
        <v>0</v>
      </c>
      <c s="24">
        <f>ROUND(ROUND(L114,2)*ROUND(G114,3),2)</f>
      </c>
      <c s="27" t="s">
        <v>55</v>
      </c>
      <c>
        <f>(M114*21)/100</f>
      </c>
      <c t="s">
        <v>27</v>
      </c>
    </row>
    <row r="115" spans="1:5" ht="12.75" customHeight="1">
      <c r="A115" s="30" t="s">
        <v>56</v>
      </c>
      <c r="E115" s="31" t="s">
        <v>854</v>
      </c>
    </row>
    <row r="116" spans="1:5" ht="12.75" customHeight="1">
      <c r="A116" s="30" t="s">
        <v>57</v>
      </c>
      <c r="E116" s="32" t="s">
        <v>4</v>
      </c>
    </row>
    <row r="117" spans="5:5" ht="12.75" customHeight="1">
      <c r="E117" s="31" t="s">
        <v>58</v>
      </c>
    </row>
    <row r="118" spans="1:16" ht="12.75" customHeight="1">
      <c r="A118" t="s">
        <v>50</v>
      </c>
      <c s="6" t="s">
        <v>145</v>
      </c>
      <c s="6" t="s">
        <v>855</v>
      </c>
      <c t="s">
        <v>4</v>
      </c>
      <c s="26" t="s">
        <v>856</v>
      </c>
      <c s="27" t="s">
        <v>98</v>
      </c>
      <c s="28">
        <v>2</v>
      </c>
      <c s="27">
        <v>0</v>
      </c>
      <c s="27">
        <f>ROUND(G118*H118,6)</f>
      </c>
      <c r="L118" s="29">
        <v>0</v>
      </c>
      <c s="24">
        <f>ROUND(ROUND(L118,2)*ROUND(G118,3),2)</f>
      </c>
      <c s="27" t="s">
        <v>55</v>
      </c>
      <c>
        <f>(M118*21)/100</f>
      </c>
      <c t="s">
        <v>27</v>
      </c>
    </row>
    <row r="119" spans="1:5" ht="12.75" customHeight="1">
      <c r="A119" s="30" t="s">
        <v>56</v>
      </c>
      <c r="E119" s="31" t="s">
        <v>856</v>
      </c>
    </row>
    <row r="120" spans="1:5" ht="12.75" customHeight="1">
      <c r="A120" s="30" t="s">
        <v>57</v>
      </c>
      <c r="E120" s="32" t="s">
        <v>4</v>
      </c>
    </row>
    <row r="121" spans="5:5" ht="12.75" customHeight="1">
      <c r="E121" s="31" t="s">
        <v>4</v>
      </c>
    </row>
    <row r="122" spans="1:16" ht="12.75" customHeight="1">
      <c r="A122" t="s">
        <v>50</v>
      </c>
      <c s="6" t="s">
        <v>148</v>
      </c>
      <c s="6" t="s">
        <v>861</v>
      </c>
      <c t="s">
        <v>4</v>
      </c>
      <c s="26" t="s">
        <v>862</v>
      </c>
      <c s="27" t="s">
        <v>98</v>
      </c>
      <c s="28">
        <v>4</v>
      </c>
      <c s="27">
        <v>0</v>
      </c>
      <c s="27">
        <f>ROUND(G122*H122,6)</f>
      </c>
      <c r="L122" s="29">
        <v>0</v>
      </c>
      <c s="24">
        <f>ROUND(ROUND(L122,2)*ROUND(G122,3),2)</f>
      </c>
      <c s="27" t="s">
        <v>55</v>
      </c>
      <c>
        <f>(M122*21)/100</f>
      </c>
      <c t="s">
        <v>27</v>
      </c>
    </row>
    <row r="123" spans="1:5" ht="12.75" customHeight="1">
      <c r="A123" s="30" t="s">
        <v>56</v>
      </c>
      <c r="E123" s="31" t="s">
        <v>862</v>
      </c>
    </row>
    <row r="124" spans="1:5" ht="12.75" customHeight="1">
      <c r="A124" s="30" t="s">
        <v>57</v>
      </c>
      <c r="E124" s="32" t="s">
        <v>4</v>
      </c>
    </row>
    <row r="125" spans="5:5" ht="12.75" customHeight="1">
      <c r="E125" s="31" t="s">
        <v>58</v>
      </c>
    </row>
    <row r="126" spans="1:16" ht="12.75" customHeight="1">
      <c r="A126" t="s">
        <v>50</v>
      </c>
      <c s="6" t="s">
        <v>151</v>
      </c>
      <c s="6" t="s">
        <v>859</v>
      </c>
      <c t="s">
        <v>4</v>
      </c>
      <c s="26" t="s">
        <v>860</v>
      </c>
      <c s="27" t="s">
        <v>98</v>
      </c>
      <c s="28">
        <v>4</v>
      </c>
      <c s="27">
        <v>0</v>
      </c>
      <c s="27">
        <f>ROUND(G126*H126,6)</f>
      </c>
      <c r="L126" s="29">
        <v>0</v>
      </c>
      <c s="24">
        <f>ROUND(ROUND(L126,2)*ROUND(G126,3),2)</f>
      </c>
      <c s="27" t="s">
        <v>55</v>
      </c>
      <c>
        <f>(M126*21)/100</f>
      </c>
      <c t="s">
        <v>27</v>
      </c>
    </row>
    <row r="127" spans="1:5" ht="12.75" customHeight="1">
      <c r="A127" s="30" t="s">
        <v>56</v>
      </c>
      <c r="E127" s="31" t="s">
        <v>860</v>
      </c>
    </row>
    <row r="128" spans="1:5" ht="12.75" customHeight="1">
      <c r="A128" s="30" t="s">
        <v>57</v>
      </c>
      <c r="E128" s="32" t="s">
        <v>4</v>
      </c>
    </row>
    <row r="129" spans="5:5" ht="12.75" customHeight="1">
      <c r="E129" s="31" t="s">
        <v>58</v>
      </c>
    </row>
    <row r="130" spans="1:16" ht="12.75" customHeight="1">
      <c r="A130" t="s">
        <v>50</v>
      </c>
      <c s="6" t="s">
        <v>154</v>
      </c>
      <c s="6" t="s">
        <v>863</v>
      </c>
      <c t="s">
        <v>4</v>
      </c>
      <c s="26" t="s">
        <v>864</v>
      </c>
      <c s="27" t="s">
        <v>264</v>
      </c>
      <c s="28">
        <v>8</v>
      </c>
      <c s="27">
        <v>0</v>
      </c>
      <c s="27">
        <f>ROUND(G130*H130,6)</f>
      </c>
      <c r="L130" s="29">
        <v>0</v>
      </c>
      <c s="24">
        <f>ROUND(ROUND(L130,2)*ROUND(G130,3),2)</f>
      </c>
      <c s="27" t="s">
        <v>55</v>
      </c>
      <c>
        <f>(M130*21)/100</f>
      </c>
      <c t="s">
        <v>27</v>
      </c>
    </row>
    <row r="131" spans="1:5" ht="12.75" customHeight="1">
      <c r="A131" s="30" t="s">
        <v>56</v>
      </c>
      <c r="E131" s="31" t="s">
        <v>864</v>
      </c>
    </row>
    <row r="132" spans="1:5" ht="12.75" customHeight="1">
      <c r="A132" s="30" t="s">
        <v>57</v>
      </c>
      <c r="E132" s="32" t="s">
        <v>4</v>
      </c>
    </row>
    <row r="133" spans="5:5" ht="12.75" customHeight="1">
      <c r="E133" s="31" t="s">
        <v>58</v>
      </c>
    </row>
    <row r="134" spans="1:16" ht="12.75" customHeight="1">
      <c r="A134" t="s">
        <v>50</v>
      </c>
      <c s="6" t="s">
        <v>157</v>
      </c>
      <c s="6" t="s">
        <v>865</v>
      </c>
      <c t="s">
        <v>4</v>
      </c>
      <c s="26" t="s">
        <v>866</v>
      </c>
      <c s="27" t="s">
        <v>264</v>
      </c>
      <c s="28">
        <v>8</v>
      </c>
      <c s="27">
        <v>0</v>
      </c>
      <c s="27">
        <f>ROUND(G134*H134,6)</f>
      </c>
      <c r="L134" s="29">
        <v>0</v>
      </c>
      <c s="24">
        <f>ROUND(ROUND(L134,2)*ROUND(G134,3),2)</f>
      </c>
      <c s="27" t="s">
        <v>55</v>
      </c>
      <c>
        <f>(M134*21)/100</f>
      </c>
      <c t="s">
        <v>27</v>
      </c>
    </row>
    <row r="135" spans="1:5" ht="12.75" customHeight="1">
      <c r="A135" s="30" t="s">
        <v>56</v>
      </c>
      <c r="E135" s="31" t="s">
        <v>866</v>
      </c>
    </row>
    <row r="136" spans="1:5" ht="12.75" customHeight="1">
      <c r="A136" s="30" t="s">
        <v>57</v>
      </c>
      <c r="E136" s="32" t="s">
        <v>4</v>
      </c>
    </row>
    <row r="137" spans="5:5" ht="12.75" customHeight="1">
      <c r="E137" s="31" t="s">
        <v>58</v>
      </c>
    </row>
    <row r="138" spans="1:16" ht="12.75" customHeight="1">
      <c r="A138" t="s">
        <v>50</v>
      </c>
      <c s="6" t="s">
        <v>161</v>
      </c>
      <c s="6" t="s">
        <v>867</v>
      </c>
      <c t="s">
        <v>4</v>
      </c>
      <c s="26" t="s">
        <v>868</v>
      </c>
      <c s="27" t="s">
        <v>264</v>
      </c>
      <c s="28">
        <v>12</v>
      </c>
      <c s="27">
        <v>0</v>
      </c>
      <c s="27">
        <f>ROUND(G138*H138,6)</f>
      </c>
      <c r="L138" s="29">
        <v>0</v>
      </c>
      <c s="24">
        <f>ROUND(ROUND(L138,2)*ROUND(G138,3),2)</f>
      </c>
      <c s="27" t="s">
        <v>55</v>
      </c>
      <c>
        <f>(M138*21)/100</f>
      </c>
      <c t="s">
        <v>27</v>
      </c>
    </row>
    <row r="139" spans="1:5" ht="12.75" customHeight="1">
      <c r="A139" s="30" t="s">
        <v>56</v>
      </c>
      <c r="E139" s="31" t="s">
        <v>868</v>
      </c>
    </row>
    <row r="140" spans="1:5" ht="12.75" customHeight="1">
      <c r="A140" s="30" t="s">
        <v>57</v>
      </c>
      <c r="E140" s="32" t="s">
        <v>4</v>
      </c>
    </row>
    <row r="141" spans="5:5" ht="12.75" customHeight="1">
      <c r="E141" s="31" t="s">
        <v>58</v>
      </c>
    </row>
    <row r="142" spans="1:16" ht="12.75" customHeight="1">
      <c r="A142" t="s">
        <v>50</v>
      </c>
      <c s="6" t="s">
        <v>164</v>
      </c>
      <c s="6" t="s">
        <v>869</v>
      </c>
      <c t="s">
        <v>4</v>
      </c>
      <c s="26" t="s">
        <v>870</v>
      </c>
      <c s="27" t="s">
        <v>264</v>
      </c>
      <c s="28">
        <v>12</v>
      </c>
      <c s="27">
        <v>0</v>
      </c>
      <c s="27">
        <f>ROUND(G142*H142,6)</f>
      </c>
      <c r="L142" s="29">
        <v>0</v>
      </c>
      <c s="24">
        <f>ROUND(ROUND(L142,2)*ROUND(G142,3),2)</f>
      </c>
      <c s="27" t="s">
        <v>55</v>
      </c>
      <c>
        <f>(M142*21)/100</f>
      </c>
      <c t="s">
        <v>27</v>
      </c>
    </row>
    <row r="143" spans="1:5" ht="12.75" customHeight="1">
      <c r="A143" s="30" t="s">
        <v>56</v>
      </c>
      <c r="E143" s="31" t="s">
        <v>870</v>
      </c>
    </row>
    <row r="144" spans="1:5" ht="12.75" customHeight="1">
      <c r="A144" s="30" t="s">
        <v>57</v>
      </c>
      <c r="E144" s="32" t="s">
        <v>4</v>
      </c>
    </row>
    <row r="145" spans="5:5" ht="12.75" customHeight="1">
      <c r="E145" s="31" t="s">
        <v>58</v>
      </c>
    </row>
    <row r="146" spans="1:16" ht="12.75" customHeight="1">
      <c r="A146" t="s">
        <v>50</v>
      </c>
      <c s="6" t="s">
        <v>167</v>
      </c>
      <c s="6" t="s">
        <v>974</v>
      </c>
      <c t="s">
        <v>4</v>
      </c>
      <c s="26" t="s">
        <v>975</v>
      </c>
      <c s="27" t="s">
        <v>264</v>
      </c>
      <c s="28">
        <v>8</v>
      </c>
      <c s="27">
        <v>0</v>
      </c>
      <c s="27">
        <f>ROUND(G146*H146,6)</f>
      </c>
      <c r="L146" s="29">
        <v>0</v>
      </c>
      <c s="24">
        <f>ROUND(ROUND(L146,2)*ROUND(G146,3),2)</f>
      </c>
      <c s="27" t="s">
        <v>55</v>
      </c>
      <c>
        <f>(M146*21)/100</f>
      </c>
      <c t="s">
        <v>27</v>
      </c>
    </row>
    <row r="147" spans="1:5" ht="12.75" customHeight="1">
      <c r="A147" s="30" t="s">
        <v>56</v>
      </c>
      <c r="E147" s="31" t="s">
        <v>975</v>
      </c>
    </row>
    <row r="148" spans="1:5" ht="12.75" customHeight="1">
      <c r="A148" s="30" t="s">
        <v>57</v>
      </c>
      <c r="E148" s="32" t="s">
        <v>4</v>
      </c>
    </row>
    <row r="149" spans="5:5" ht="12.75" customHeight="1">
      <c r="E149" s="31" t="s">
        <v>58</v>
      </c>
    </row>
    <row r="150" spans="1:16" ht="12.75" customHeight="1">
      <c r="A150" t="s">
        <v>50</v>
      </c>
      <c s="6" t="s">
        <v>170</v>
      </c>
      <c s="6" t="s">
        <v>871</v>
      </c>
      <c t="s">
        <v>4</v>
      </c>
      <c s="26" t="s">
        <v>872</v>
      </c>
      <c s="27" t="s">
        <v>98</v>
      </c>
      <c s="28">
        <v>4</v>
      </c>
      <c s="27">
        <v>0</v>
      </c>
      <c s="27">
        <f>ROUND(G150*H150,6)</f>
      </c>
      <c r="L150" s="29">
        <v>0</v>
      </c>
      <c s="24">
        <f>ROUND(ROUND(L150,2)*ROUND(G150,3),2)</f>
      </c>
      <c s="27" t="s">
        <v>55</v>
      </c>
      <c>
        <f>(M150*21)/100</f>
      </c>
      <c t="s">
        <v>27</v>
      </c>
    </row>
    <row r="151" spans="1:5" ht="12.75" customHeight="1">
      <c r="A151" s="30" t="s">
        <v>56</v>
      </c>
      <c r="E151" s="31" t="s">
        <v>872</v>
      </c>
    </row>
    <row r="152" spans="1:5" ht="12.75" customHeight="1">
      <c r="A152" s="30" t="s">
        <v>57</v>
      </c>
      <c r="E152" s="32" t="s">
        <v>4</v>
      </c>
    </row>
    <row r="153" spans="5:5" ht="12.75" customHeight="1">
      <c r="E153" s="31" t="s">
        <v>58</v>
      </c>
    </row>
    <row r="154" spans="1:16" ht="12.75" customHeight="1">
      <c r="A154" t="s">
        <v>50</v>
      </c>
      <c s="6" t="s">
        <v>173</v>
      </c>
      <c s="6" t="s">
        <v>873</v>
      </c>
      <c t="s">
        <v>4</v>
      </c>
      <c s="26" t="s">
        <v>874</v>
      </c>
      <c s="27" t="s">
        <v>98</v>
      </c>
      <c s="28">
        <v>20</v>
      </c>
      <c s="27">
        <v>0</v>
      </c>
      <c s="27">
        <f>ROUND(G154*H154,6)</f>
      </c>
      <c r="L154" s="29">
        <v>0</v>
      </c>
      <c s="24">
        <f>ROUND(ROUND(L154,2)*ROUND(G154,3),2)</f>
      </c>
      <c s="27" t="s">
        <v>55</v>
      </c>
      <c>
        <f>(M154*21)/100</f>
      </c>
      <c t="s">
        <v>27</v>
      </c>
    </row>
    <row r="155" spans="1:5" ht="12.75" customHeight="1">
      <c r="A155" s="30" t="s">
        <v>56</v>
      </c>
      <c r="E155" s="31" t="s">
        <v>874</v>
      </c>
    </row>
    <row r="156" spans="1:5" ht="12.75" customHeight="1">
      <c r="A156" s="30" t="s">
        <v>57</v>
      </c>
      <c r="E156" s="32" t="s">
        <v>4</v>
      </c>
    </row>
    <row r="157" spans="5:5" ht="12.75" customHeight="1">
      <c r="E157" s="31" t="s">
        <v>58</v>
      </c>
    </row>
    <row r="158" spans="1:16" ht="12.75" customHeight="1">
      <c r="A158" t="s">
        <v>50</v>
      </c>
      <c s="6" t="s">
        <v>176</v>
      </c>
      <c s="6" t="s">
        <v>976</v>
      </c>
      <c t="s">
        <v>4</v>
      </c>
      <c s="26" t="s">
        <v>977</v>
      </c>
      <c s="27" t="s">
        <v>98</v>
      </c>
      <c s="28">
        <v>3</v>
      </c>
      <c s="27">
        <v>0</v>
      </c>
      <c s="27">
        <f>ROUND(G158*H158,6)</f>
      </c>
      <c r="L158" s="29">
        <v>0</v>
      </c>
      <c s="24">
        <f>ROUND(ROUND(L158,2)*ROUND(G158,3),2)</f>
      </c>
      <c s="27" t="s">
        <v>55</v>
      </c>
      <c>
        <f>(M158*21)/100</f>
      </c>
      <c t="s">
        <v>27</v>
      </c>
    </row>
    <row r="159" spans="1:5" ht="12.75" customHeight="1">
      <c r="A159" s="30" t="s">
        <v>56</v>
      </c>
      <c r="E159" s="31" t="s">
        <v>977</v>
      </c>
    </row>
    <row r="160" spans="1:5" ht="12.75" customHeight="1">
      <c r="A160" s="30" t="s">
        <v>57</v>
      </c>
      <c r="E160" s="32" t="s">
        <v>4</v>
      </c>
    </row>
    <row r="161" spans="5:5" ht="12.75" customHeight="1">
      <c r="E161" s="31" t="s">
        <v>58</v>
      </c>
    </row>
    <row r="162" spans="1:16" ht="12.75" customHeight="1">
      <c r="A162" t="s">
        <v>50</v>
      </c>
      <c s="6" t="s">
        <v>179</v>
      </c>
      <c s="6" t="s">
        <v>875</v>
      </c>
      <c t="s">
        <v>4</v>
      </c>
      <c s="26" t="s">
        <v>876</v>
      </c>
      <c s="27" t="s">
        <v>82</v>
      </c>
      <c s="28">
        <v>2125</v>
      </c>
      <c s="27">
        <v>0</v>
      </c>
      <c s="27">
        <f>ROUND(G162*H162,6)</f>
      </c>
      <c r="L162" s="29">
        <v>0</v>
      </c>
      <c s="24">
        <f>ROUND(ROUND(L162,2)*ROUND(G162,3),2)</f>
      </c>
      <c s="27" t="s">
        <v>55</v>
      </c>
      <c>
        <f>(M162*21)/100</f>
      </c>
      <c t="s">
        <v>27</v>
      </c>
    </row>
    <row r="163" spans="1:5" ht="12.75" customHeight="1">
      <c r="A163" s="30" t="s">
        <v>56</v>
      </c>
      <c r="E163" s="31" t="s">
        <v>876</v>
      </c>
    </row>
    <row r="164" spans="1:5" ht="12.75" customHeight="1">
      <c r="A164" s="30" t="s">
        <v>57</v>
      </c>
      <c r="E164" s="32" t="s">
        <v>4</v>
      </c>
    </row>
    <row r="165" spans="5:5" ht="12.75" customHeight="1">
      <c r="E165" s="31" t="s">
        <v>58</v>
      </c>
    </row>
    <row r="166" spans="1:16" ht="12.75" customHeight="1">
      <c r="A166" t="s">
        <v>50</v>
      </c>
      <c s="6" t="s">
        <v>182</v>
      </c>
      <c s="6" t="s">
        <v>978</v>
      </c>
      <c t="s">
        <v>4</v>
      </c>
      <c s="26" t="s">
        <v>979</v>
      </c>
      <c s="27" t="s">
        <v>82</v>
      </c>
      <c s="28">
        <v>30</v>
      </c>
      <c s="27">
        <v>0</v>
      </c>
      <c s="27">
        <f>ROUND(G166*H166,6)</f>
      </c>
      <c r="L166" s="29">
        <v>0</v>
      </c>
      <c s="24">
        <f>ROUND(ROUND(L166,2)*ROUND(G166,3),2)</f>
      </c>
      <c s="27" t="s">
        <v>55</v>
      </c>
      <c>
        <f>(M166*21)/100</f>
      </c>
      <c t="s">
        <v>27</v>
      </c>
    </row>
    <row r="167" spans="1:5" ht="12.75" customHeight="1">
      <c r="A167" s="30" t="s">
        <v>56</v>
      </c>
      <c r="E167" s="31" t="s">
        <v>979</v>
      </c>
    </row>
    <row r="168" spans="1:5" ht="12.75" customHeight="1">
      <c r="A168" s="30" t="s">
        <v>57</v>
      </c>
      <c r="E168" s="32" t="s">
        <v>4</v>
      </c>
    </row>
    <row r="169" spans="5:5" ht="12.75" customHeight="1">
      <c r="E169" s="31" t="s">
        <v>58</v>
      </c>
    </row>
    <row r="170" spans="1:16" ht="12.75" customHeight="1">
      <c r="A170" t="s">
        <v>50</v>
      </c>
      <c s="6" t="s">
        <v>185</v>
      </c>
      <c s="6" t="s">
        <v>565</v>
      </c>
      <c t="s">
        <v>4</v>
      </c>
      <c s="26" t="s">
        <v>566</v>
      </c>
      <c s="27" t="s">
        <v>82</v>
      </c>
      <c s="28">
        <v>30</v>
      </c>
      <c s="27">
        <v>0</v>
      </c>
      <c s="27">
        <f>ROUND(G170*H170,6)</f>
      </c>
      <c r="L170" s="29">
        <v>0</v>
      </c>
      <c s="24">
        <f>ROUND(ROUND(L170,2)*ROUND(G170,3),2)</f>
      </c>
      <c s="27" t="s">
        <v>55</v>
      </c>
      <c>
        <f>(M170*21)/100</f>
      </c>
      <c t="s">
        <v>27</v>
      </c>
    </row>
    <row r="171" spans="1:5" ht="12.75" customHeight="1">
      <c r="A171" s="30" t="s">
        <v>56</v>
      </c>
      <c r="E171" s="31" t="s">
        <v>566</v>
      </c>
    </row>
    <row r="172" spans="1:5" ht="12.75" customHeight="1">
      <c r="A172" s="30" t="s">
        <v>57</v>
      </c>
      <c r="E172" s="32" t="s">
        <v>4</v>
      </c>
    </row>
    <row r="173" spans="5:5" ht="12.75" customHeight="1">
      <c r="E173" s="31" t="s">
        <v>58</v>
      </c>
    </row>
    <row r="174" spans="1:16" ht="12.75" customHeight="1">
      <c r="A174" t="s">
        <v>50</v>
      </c>
      <c s="6" t="s">
        <v>188</v>
      </c>
      <c s="6" t="s">
        <v>980</v>
      </c>
      <c t="s">
        <v>4</v>
      </c>
      <c s="26" t="s">
        <v>981</v>
      </c>
      <c s="27" t="s">
        <v>82</v>
      </c>
      <c s="28">
        <v>185</v>
      </c>
      <c s="27">
        <v>0</v>
      </c>
      <c s="27">
        <f>ROUND(G174*H174,6)</f>
      </c>
      <c r="L174" s="29">
        <v>0</v>
      </c>
      <c s="24">
        <f>ROUND(ROUND(L174,2)*ROUND(G174,3),2)</f>
      </c>
      <c s="27" t="s">
        <v>55</v>
      </c>
      <c>
        <f>(M174*21)/100</f>
      </c>
      <c t="s">
        <v>27</v>
      </c>
    </row>
    <row r="175" spans="1:5" ht="12.75" customHeight="1">
      <c r="A175" s="30" t="s">
        <v>56</v>
      </c>
      <c r="E175" s="31" t="s">
        <v>981</v>
      </c>
    </row>
    <row r="176" spans="1:5" ht="12.75" customHeight="1">
      <c r="A176" s="30" t="s">
        <v>57</v>
      </c>
      <c r="E176" s="32" t="s">
        <v>4</v>
      </c>
    </row>
    <row r="177" spans="5:5" ht="12.75" customHeight="1">
      <c r="E177" s="31" t="s">
        <v>58</v>
      </c>
    </row>
    <row r="178" spans="1:16" ht="12.75" customHeight="1">
      <c r="A178" t="s">
        <v>50</v>
      </c>
      <c s="6" t="s">
        <v>191</v>
      </c>
      <c s="6" t="s">
        <v>982</v>
      </c>
      <c t="s">
        <v>4</v>
      </c>
      <c s="26" t="s">
        <v>983</v>
      </c>
      <c s="27" t="s">
        <v>98</v>
      </c>
      <c s="28">
        <v>22</v>
      </c>
      <c s="27">
        <v>0</v>
      </c>
      <c s="27">
        <f>ROUND(G178*H178,6)</f>
      </c>
      <c r="L178" s="29">
        <v>0</v>
      </c>
      <c s="24">
        <f>ROUND(ROUND(L178,2)*ROUND(G178,3),2)</f>
      </c>
      <c s="27" t="s">
        <v>55</v>
      </c>
      <c>
        <f>(M178*21)/100</f>
      </c>
      <c t="s">
        <v>27</v>
      </c>
    </row>
    <row r="179" spans="1:5" ht="12.75" customHeight="1">
      <c r="A179" s="30" t="s">
        <v>56</v>
      </c>
      <c r="E179" s="31" t="s">
        <v>983</v>
      </c>
    </row>
    <row r="180" spans="1:5" ht="12.75" customHeight="1">
      <c r="A180" s="30" t="s">
        <v>57</v>
      </c>
      <c r="E180" s="32" t="s">
        <v>4</v>
      </c>
    </row>
    <row r="181" spans="5:5" ht="12.75" customHeight="1">
      <c r="E181" s="31" t="s">
        <v>58</v>
      </c>
    </row>
    <row r="182" spans="1:16" ht="12.75" customHeight="1">
      <c r="A182" t="s">
        <v>50</v>
      </c>
      <c s="6" t="s">
        <v>194</v>
      </c>
      <c s="6" t="s">
        <v>984</v>
      </c>
      <c t="s">
        <v>4</v>
      </c>
      <c s="26" t="s">
        <v>985</v>
      </c>
      <c s="27" t="s">
        <v>82</v>
      </c>
      <c s="28">
        <v>30</v>
      </c>
      <c s="27">
        <v>0</v>
      </c>
      <c s="27">
        <f>ROUND(G182*H182,6)</f>
      </c>
      <c r="L182" s="29">
        <v>0</v>
      </c>
      <c s="24">
        <f>ROUND(ROUND(L182,2)*ROUND(G182,3),2)</f>
      </c>
      <c s="27" t="s">
        <v>55</v>
      </c>
      <c>
        <f>(M182*21)/100</f>
      </c>
      <c t="s">
        <v>27</v>
      </c>
    </row>
    <row r="183" spans="1:5" ht="12.75" customHeight="1">
      <c r="A183" s="30" t="s">
        <v>56</v>
      </c>
      <c r="E183" s="31" t="s">
        <v>985</v>
      </c>
    </row>
    <row r="184" spans="1:5" ht="12.75" customHeight="1">
      <c r="A184" s="30" t="s">
        <v>57</v>
      </c>
      <c r="E184" s="32" t="s">
        <v>4</v>
      </c>
    </row>
    <row r="185" spans="5:5" ht="12.75" customHeight="1">
      <c r="E185" s="31" t="s">
        <v>58</v>
      </c>
    </row>
    <row r="186" spans="1:16" ht="12.75" customHeight="1">
      <c r="A186" t="s">
        <v>50</v>
      </c>
      <c s="6" t="s">
        <v>197</v>
      </c>
      <c s="6" t="s">
        <v>986</v>
      </c>
      <c t="s">
        <v>4</v>
      </c>
      <c s="26" t="s">
        <v>987</v>
      </c>
      <c s="27" t="s">
        <v>98</v>
      </c>
      <c s="28">
        <v>6</v>
      </c>
      <c s="27">
        <v>0</v>
      </c>
      <c s="27">
        <f>ROUND(G186*H186,6)</f>
      </c>
      <c r="L186" s="29">
        <v>0</v>
      </c>
      <c s="24">
        <f>ROUND(ROUND(L186,2)*ROUND(G186,3),2)</f>
      </c>
      <c s="27" t="s">
        <v>55</v>
      </c>
      <c>
        <f>(M186*21)/100</f>
      </c>
      <c t="s">
        <v>27</v>
      </c>
    </row>
    <row r="187" spans="1:5" ht="12.75" customHeight="1">
      <c r="A187" s="30" t="s">
        <v>56</v>
      </c>
      <c r="E187" s="31" t="s">
        <v>987</v>
      </c>
    </row>
    <row r="188" spans="1:5" ht="12.75" customHeight="1">
      <c r="A188" s="30" t="s">
        <v>57</v>
      </c>
      <c r="E188" s="32" t="s">
        <v>4</v>
      </c>
    </row>
    <row r="189" spans="5:5" ht="12.75" customHeight="1">
      <c r="E189" s="31" t="s">
        <v>58</v>
      </c>
    </row>
    <row r="190" spans="1:16" ht="12.75" customHeight="1">
      <c r="A190" t="s">
        <v>50</v>
      </c>
      <c s="6" t="s">
        <v>200</v>
      </c>
      <c s="6" t="s">
        <v>552</v>
      </c>
      <c t="s">
        <v>4</v>
      </c>
      <c s="26" t="s">
        <v>553</v>
      </c>
      <c s="27" t="s">
        <v>554</v>
      </c>
      <c s="28">
        <v>0.48</v>
      </c>
      <c s="27">
        <v>0</v>
      </c>
      <c s="27">
        <f>ROUND(G190*H190,6)</f>
      </c>
      <c r="L190" s="29">
        <v>0</v>
      </c>
      <c s="24">
        <f>ROUND(ROUND(L190,2)*ROUND(G190,3),2)</f>
      </c>
      <c s="27" t="s">
        <v>55</v>
      </c>
      <c>
        <f>(M190*21)/100</f>
      </c>
      <c t="s">
        <v>27</v>
      </c>
    </row>
    <row r="191" spans="1:5" ht="12.75" customHeight="1">
      <c r="A191" s="30" t="s">
        <v>56</v>
      </c>
      <c r="E191" s="31" t="s">
        <v>553</v>
      </c>
    </row>
    <row r="192" spans="1:5" ht="12.75" customHeight="1">
      <c r="A192" s="30" t="s">
        <v>57</v>
      </c>
      <c r="E192" s="32" t="s">
        <v>4</v>
      </c>
    </row>
    <row r="193" spans="5:5" ht="12.75" customHeight="1">
      <c r="E193" s="31" t="s">
        <v>58</v>
      </c>
    </row>
    <row r="194" spans="1:16" ht="12.75" customHeight="1">
      <c r="A194" t="s">
        <v>50</v>
      </c>
      <c s="6" t="s">
        <v>203</v>
      </c>
      <c s="6" t="s">
        <v>555</v>
      </c>
      <c t="s">
        <v>4</v>
      </c>
      <c s="26" t="s">
        <v>556</v>
      </c>
      <c s="27" t="s">
        <v>554</v>
      </c>
      <c s="28">
        <v>0.48</v>
      </c>
      <c s="27">
        <v>0</v>
      </c>
      <c s="27">
        <f>ROUND(G194*H194,6)</f>
      </c>
      <c r="L194" s="29">
        <v>0</v>
      </c>
      <c s="24">
        <f>ROUND(ROUND(L194,2)*ROUND(G194,3),2)</f>
      </c>
      <c s="27" t="s">
        <v>55</v>
      </c>
      <c>
        <f>(M194*21)/100</f>
      </c>
      <c t="s">
        <v>27</v>
      </c>
    </row>
    <row r="195" spans="1:5" ht="12.75" customHeight="1">
      <c r="A195" s="30" t="s">
        <v>56</v>
      </c>
      <c r="E195" s="31" t="s">
        <v>556</v>
      </c>
    </row>
    <row r="196" spans="1:5" ht="12.75" customHeight="1">
      <c r="A196" s="30" t="s">
        <v>57</v>
      </c>
      <c r="E196" s="32" t="s">
        <v>4</v>
      </c>
    </row>
    <row r="197" spans="5:5" ht="12.75" customHeight="1">
      <c r="E197" s="31" t="s">
        <v>58</v>
      </c>
    </row>
    <row r="198" spans="1:16" ht="12.75" customHeight="1">
      <c r="A198" t="s">
        <v>50</v>
      </c>
      <c s="6" t="s">
        <v>206</v>
      </c>
      <c s="6" t="s">
        <v>988</v>
      </c>
      <c t="s">
        <v>4</v>
      </c>
      <c s="26" t="s">
        <v>989</v>
      </c>
      <c s="27" t="s">
        <v>82</v>
      </c>
      <c s="28">
        <v>1505</v>
      </c>
      <c s="27">
        <v>0</v>
      </c>
      <c s="27">
        <f>ROUND(G198*H198,6)</f>
      </c>
      <c r="L198" s="29">
        <v>0</v>
      </c>
      <c s="24">
        <f>ROUND(ROUND(L198,2)*ROUND(G198,3),2)</f>
      </c>
      <c s="27" t="s">
        <v>55</v>
      </c>
      <c>
        <f>(M198*21)/100</f>
      </c>
      <c t="s">
        <v>27</v>
      </c>
    </row>
    <row r="199" spans="1:5" ht="12.75" customHeight="1">
      <c r="A199" s="30" t="s">
        <v>56</v>
      </c>
      <c r="E199" s="31" t="s">
        <v>989</v>
      </c>
    </row>
    <row r="200" spans="1:5" ht="12.75" customHeight="1">
      <c r="A200" s="30" t="s">
        <v>57</v>
      </c>
      <c r="E200" s="32" t="s">
        <v>4</v>
      </c>
    </row>
    <row r="201" spans="5:5" ht="12.75" customHeight="1">
      <c r="E201" s="31" t="s">
        <v>58</v>
      </c>
    </row>
    <row r="202" spans="1:16" ht="12.75" customHeight="1">
      <c r="A202" t="s">
        <v>50</v>
      </c>
      <c s="6" t="s">
        <v>209</v>
      </c>
      <c s="6" t="s">
        <v>990</v>
      </c>
      <c t="s">
        <v>4</v>
      </c>
      <c s="26" t="s">
        <v>991</v>
      </c>
      <c s="27" t="s">
        <v>98</v>
      </c>
      <c s="28">
        <v>108</v>
      </c>
      <c s="27">
        <v>0</v>
      </c>
      <c s="27">
        <f>ROUND(G202*H202,6)</f>
      </c>
      <c r="L202" s="29">
        <v>0</v>
      </c>
      <c s="24">
        <f>ROUND(ROUND(L202,2)*ROUND(G202,3),2)</f>
      </c>
      <c s="27" t="s">
        <v>55</v>
      </c>
      <c>
        <f>(M202*21)/100</f>
      </c>
      <c t="s">
        <v>27</v>
      </c>
    </row>
    <row r="203" spans="1:5" ht="12.75" customHeight="1">
      <c r="A203" s="30" t="s">
        <v>56</v>
      </c>
      <c r="E203" s="31" t="s">
        <v>991</v>
      </c>
    </row>
    <row r="204" spans="1:5" ht="12.75" customHeight="1">
      <c r="A204" s="30" t="s">
        <v>57</v>
      </c>
      <c r="E204" s="32" t="s">
        <v>4</v>
      </c>
    </row>
    <row r="205" spans="5:5" ht="12.75" customHeight="1">
      <c r="E205" s="31" t="s">
        <v>58</v>
      </c>
    </row>
    <row r="206" spans="1:16" ht="12.75" customHeight="1">
      <c r="A206" t="s">
        <v>50</v>
      </c>
      <c s="6" t="s">
        <v>212</v>
      </c>
      <c s="6" t="s">
        <v>877</v>
      </c>
      <c t="s">
        <v>4</v>
      </c>
      <c s="26" t="s">
        <v>878</v>
      </c>
      <c s="27" t="s">
        <v>98</v>
      </c>
      <c s="28">
        <v>3</v>
      </c>
      <c s="27">
        <v>0</v>
      </c>
      <c s="27">
        <f>ROUND(G206*H206,6)</f>
      </c>
      <c r="L206" s="29">
        <v>0</v>
      </c>
      <c s="24">
        <f>ROUND(ROUND(L206,2)*ROUND(G206,3),2)</f>
      </c>
      <c s="27" t="s">
        <v>55</v>
      </c>
      <c>
        <f>(M206*21)/100</f>
      </c>
      <c t="s">
        <v>27</v>
      </c>
    </row>
    <row r="207" spans="1:5" ht="12.75" customHeight="1">
      <c r="A207" s="30" t="s">
        <v>56</v>
      </c>
      <c r="E207" s="31" t="s">
        <v>878</v>
      </c>
    </row>
    <row r="208" spans="1:5" ht="12.75" customHeight="1">
      <c r="A208" s="30" t="s">
        <v>57</v>
      </c>
      <c r="E208" s="32" t="s">
        <v>4</v>
      </c>
    </row>
    <row r="209" spans="5:5" ht="12.75" customHeight="1">
      <c r="E209" s="31" t="s">
        <v>58</v>
      </c>
    </row>
    <row r="210" spans="1:16" ht="12.75" customHeight="1">
      <c r="A210" t="s">
        <v>50</v>
      </c>
      <c s="6" t="s">
        <v>215</v>
      </c>
      <c s="6" t="s">
        <v>879</v>
      </c>
      <c t="s">
        <v>4</v>
      </c>
      <c s="26" t="s">
        <v>880</v>
      </c>
      <c s="27" t="s">
        <v>98</v>
      </c>
      <c s="28">
        <v>3</v>
      </c>
      <c s="27">
        <v>0</v>
      </c>
      <c s="27">
        <f>ROUND(G210*H210,6)</f>
      </c>
      <c r="L210" s="29">
        <v>0</v>
      </c>
      <c s="24">
        <f>ROUND(ROUND(L210,2)*ROUND(G210,3),2)</f>
      </c>
      <c s="27" t="s">
        <v>55</v>
      </c>
      <c>
        <f>(M210*21)/100</f>
      </c>
      <c t="s">
        <v>27</v>
      </c>
    </row>
    <row r="211" spans="1:5" ht="12.75" customHeight="1">
      <c r="A211" s="30" t="s">
        <v>56</v>
      </c>
      <c r="E211" s="31" t="s">
        <v>880</v>
      </c>
    </row>
    <row r="212" spans="1:5" ht="12.75" customHeight="1">
      <c r="A212" s="30" t="s">
        <v>57</v>
      </c>
      <c r="E212" s="32" t="s">
        <v>4</v>
      </c>
    </row>
    <row r="213" spans="5:5" ht="12.75" customHeight="1">
      <c r="E213" s="31" t="s">
        <v>58</v>
      </c>
    </row>
    <row r="214" spans="1:16" ht="12.75" customHeight="1">
      <c r="A214" t="s">
        <v>50</v>
      </c>
      <c s="6" t="s">
        <v>218</v>
      </c>
      <c s="6" t="s">
        <v>371</v>
      </c>
      <c t="s">
        <v>4</v>
      </c>
      <c s="26" t="s">
        <v>372</v>
      </c>
      <c s="27" t="s">
        <v>82</v>
      </c>
      <c s="28">
        <v>80</v>
      </c>
      <c s="27">
        <v>0</v>
      </c>
      <c s="27">
        <f>ROUND(G214*H214,6)</f>
      </c>
      <c r="L214" s="29">
        <v>0</v>
      </c>
      <c s="24">
        <f>ROUND(ROUND(L214,2)*ROUND(G214,3),2)</f>
      </c>
      <c s="27" t="s">
        <v>55</v>
      </c>
      <c>
        <f>(M214*21)/100</f>
      </c>
      <c t="s">
        <v>27</v>
      </c>
    </row>
    <row r="215" spans="1:5" ht="12.75" customHeight="1">
      <c r="A215" s="30" t="s">
        <v>56</v>
      </c>
      <c r="E215" s="31" t="s">
        <v>372</v>
      </c>
    </row>
    <row r="216" spans="1:5" ht="12.75" customHeight="1">
      <c r="A216" s="30" t="s">
        <v>57</v>
      </c>
      <c r="E216" s="32" t="s">
        <v>4</v>
      </c>
    </row>
    <row r="217" spans="5:5" ht="12.75" customHeight="1">
      <c r="E217" s="31" t="s">
        <v>58</v>
      </c>
    </row>
    <row r="218" spans="1:16" ht="12.75" customHeight="1">
      <c r="A218" t="s">
        <v>50</v>
      </c>
      <c s="6" t="s">
        <v>221</v>
      </c>
      <c s="6" t="s">
        <v>377</v>
      </c>
      <c t="s">
        <v>4</v>
      </c>
      <c s="26" t="s">
        <v>378</v>
      </c>
      <c s="27" t="s">
        <v>98</v>
      </c>
      <c s="28">
        <v>8</v>
      </c>
      <c s="27">
        <v>0</v>
      </c>
      <c s="27">
        <f>ROUND(G218*H218,6)</f>
      </c>
      <c r="L218" s="29">
        <v>0</v>
      </c>
      <c s="24">
        <f>ROUND(ROUND(L218,2)*ROUND(G218,3),2)</f>
      </c>
      <c s="27" t="s">
        <v>55</v>
      </c>
      <c>
        <f>(M218*21)/100</f>
      </c>
      <c t="s">
        <v>27</v>
      </c>
    </row>
    <row r="219" spans="1:5" ht="12.75" customHeight="1">
      <c r="A219" s="30" t="s">
        <v>56</v>
      </c>
      <c r="E219" s="31" t="s">
        <v>378</v>
      </c>
    </row>
    <row r="220" spans="1:5" ht="12.75" customHeight="1">
      <c r="A220" s="30" t="s">
        <v>57</v>
      </c>
      <c r="E220" s="32" t="s">
        <v>4</v>
      </c>
    </row>
    <row r="221" spans="5:5" ht="12.75" customHeight="1">
      <c r="E221" s="31" t="s">
        <v>58</v>
      </c>
    </row>
    <row r="222" spans="1:16" ht="12.75" customHeight="1">
      <c r="A222" t="s">
        <v>50</v>
      </c>
      <c s="6" t="s">
        <v>224</v>
      </c>
      <c s="6" t="s">
        <v>567</v>
      </c>
      <c t="s">
        <v>4</v>
      </c>
      <c s="26" t="s">
        <v>568</v>
      </c>
      <c s="27" t="s">
        <v>82</v>
      </c>
      <c s="28">
        <v>110</v>
      </c>
      <c s="27">
        <v>0</v>
      </c>
      <c s="27">
        <f>ROUND(G222*H222,6)</f>
      </c>
      <c r="L222" s="29">
        <v>0</v>
      </c>
      <c s="24">
        <f>ROUND(ROUND(L222,2)*ROUND(G222,3),2)</f>
      </c>
      <c s="27" t="s">
        <v>55</v>
      </c>
      <c>
        <f>(M222*21)/100</f>
      </c>
      <c t="s">
        <v>27</v>
      </c>
    </row>
    <row r="223" spans="1:5" ht="12.75" customHeight="1">
      <c r="A223" s="30" t="s">
        <v>56</v>
      </c>
      <c r="E223" s="31" t="s">
        <v>568</v>
      </c>
    </row>
    <row r="224" spans="1:5" ht="12.75" customHeight="1">
      <c r="A224" s="30" t="s">
        <v>57</v>
      </c>
      <c r="E224" s="32" t="s">
        <v>4</v>
      </c>
    </row>
    <row r="225" spans="5:5" ht="12.75" customHeight="1">
      <c r="E225" s="31" t="s">
        <v>58</v>
      </c>
    </row>
    <row r="226" spans="1:16" ht="12.75" customHeight="1">
      <c r="A226" t="s">
        <v>50</v>
      </c>
      <c s="6" t="s">
        <v>227</v>
      </c>
      <c s="6" t="s">
        <v>992</v>
      </c>
      <c t="s">
        <v>4</v>
      </c>
      <c s="26" t="s">
        <v>993</v>
      </c>
      <c s="27" t="s">
        <v>82</v>
      </c>
      <c s="28">
        <v>95</v>
      </c>
      <c s="27">
        <v>0</v>
      </c>
      <c s="27">
        <f>ROUND(G226*H226,6)</f>
      </c>
      <c r="L226" s="29">
        <v>0</v>
      </c>
      <c s="24">
        <f>ROUND(ROUND(L226,2)*ROUND(G226,3),2)</f>
      </c>
      <c s="27" t="s">
        <v>55</v>
      </c>
      <c>
        <f>(M226*21)/100</f>
      </c>
      <c t="s">
        <v>27</v>
      </c>
    </row>
    <row r="227" spans="1:5" ht="12.75" customHeight="1">
      <c r="A227" s="30" t="s">
        <v>56</v>
      </c>
      <c r="E227" s="31" t="s">
        <v>993</v>
      </c>
    </row>
    <row r="228" spans="1:5" ht="12.75" customHeight="1">
      <c r="A228" s="30" t="s">
        <v>57</v>
      </c>
      <c r="E228" s="32" t="s">
        <v>4</v>
      </c>
    </row>
    <row r="229" spans="5:5" ht="12.75" customHeight="1">
      <c r="E229" s="31" t="s">
        <v>58</v>
      </c>
    </row>
    <row r="230" spans="1:16" ht="12.75" customHeight="1">
      <c r="A230" t="s">
        <v>50</v>
      </c>
      <c s="6" t="s">
        <v>230</v>
      </c>
      <c s="6" t="s">
        <v>368</v>
      </c>
      <c t="s">
        <v>4</v>
      </c>
      <c s="26" t="s">
        <v>369</v>
      </c>
      <c s="27" t="s">
        <v>98</v>
      </c>
      <c s="28">
        <v>10</v>
      </c>
      <c s="27">
        <v>0</v>
      </c>
      <c s="27">
        <f>ROUND(G230*H230,6)</f>
      </c>
      <c r="L230" s="29">
        <v>0</v>
      </c>
      <c s="24">
        <f>ROUND(ROUND(L230,2)*ROUND(G230,3),2)</f>
      </c>
      <c s="27" t="s">
        <v>55</v>
      </c>
      <c>
        <f>(M230*21)/100</f>
      </c>
      <c t="s">
        <v>27</v>
      </c>
    </row>
    <row r="231" spans="1:5" ht="12.75" customHeight="1">
      <c r="A231" s="30" t="s">
        <v>56</v>
      </c>
      <c r="E231" s="31" t="s">
        <v>369</v>
      </c>
    </row>
    <row r="232" spans="1:5" ht="12.75" customHeight="1">
      <c r="A232" s="30" t="s">
        <v>57</v>
      </c>
      <c r="E232" s="32" t="s">
        <v>4</v>
      </c>
    </row>
    <row r="233" spans="5:5" ht="12.75" customHeight="1">
      <c r="E233" s="31" t="s">
        <v>58</v>
      </c>
    </row>
    <row r="234" spans="1:16" ht="12.75" customHeight="1">
      <c r="A234" t="s">
        <v>50</v>
      </c>
      <c s="6" t="s">
        <v>233</v>
      </c>
      <c s="6" t="s">
        <v>994</v>
      </c>
      <c t="s">
        <v>4</v>
      </c>
      <c s="26" t="s">
        <v>995</v>
      </c>
      <c s="27" t="s">
        <v>98</v>
      </c>
      <c s="28">
        <v>12</v>
      </c>
      <c s="27">
        <v>0</v>
      </c>
      <c s="27">
        <f>ROUND(G234*H234,6)</f>
      </c>
      <c r="L234" s="29">
        <v>0</v>
      </c>
      <c s="24">
        <f>ROUND(ROUND(L234,2)*ROUND(G234,3),2)</f>
      </c>
      <c s="27" t="s">
        <v>55</v>
      </c>
      <c>
        <f>(M234*21)/100</f>
      </c>
      <c t="s">
        <v>27</v>
      </c>
    </row>
    <row r="235" spans="1:5" ht="12.75" customHeight="1">
      <c r="A235" s="30" t="s">
        <v>56</v>
      </c>
      <c r="E235" s="31" t="s">
        <v>995</v>
      </c>
    </row>
    <row r="236" spans="1:5" ht="12.75" customHeight="1">
      <c r="A236" s="30" t="s">
        <v>57</v>
      </c>
      <c r="E236" s="32" t="s">
        <v>4</v>
      </c>
    </row>
    <row r="237" spans="5:5" ht="12.75" customHeight="1">
      <c r="E237" s="31" t="s">
        <v>58</v>
      </c>
    </row>
    <row r="238" spans="1:16" ht="12.75" customHeight="1">
      <c r="A238" t="s">
        <v>50</v>
      </c>
      <c s="6" t="s">
        <v>236</v>
      </c>
      <c s="6" t="s">
        <v>881</v>
      </c>
      <c t="s">
        <v>4</v>
      </c>
      <c s="26" t="s">
        <v>882</v>
      </c>
      <c s="27" t="s">
        <v>82</v>
      </c>
      <c s="28">
        <v>2125</v>
      </c>
      <c s="27">
        <v>0</v>
      </c>
      <c s="27">
        <f>ROUND(G238*H238,6)</f>
      </c>
      <c r="L238" s="29">
        <v>0</v>
      </c>
      <c s="24">
        <f>ROUND(ROUND(L238,2)*ROUND(G238,3),2)</f>
      </c>
      <c s="27" t="s">
        <v>55</v>
      </c>
      <c>
        <f>(M238*21)/100</f>
      </c>
      <c t="s">
        <v>27</v>
      </c>
    </row>
    <row r="239" spans="1:5" ht="12.75" customHeight="1">
      <c r="A239" s="30" t="s">
        <v>56</v>
      </c>
      <c r="E239" s="31" t="s">
        <v>882</v>
      </c>
    </row>
    <row r="240" spans="1:5" ht="12.75" customHeight="1">
      <c r="A240" s="30" t="s">
        <v>57</v>
      </c>
      <c r="E240" s="32" t="s">
        <v>4</v>
      </c>
    </row>
    <row r="241" spans="5:5" ht="12.75" customHeight="1">
      <c r="E241" s="31" t="s">
        <v>58</v>
      </c>
    </row>
    <row r="242" spans="1:16" ht="12.75" customHeight="1">
      <c r="A242" t="s">
        <v>50</v>
      </c>
      <c s="6" t="s">
        <v>239</v>
      </c>
      <c s="6" t="s">
        <v>883</v>
      </c>
      <c t="s">
        <v>4</v>
      </c>
      <c s="26" t="s">
        <v>884</v>
      </c>
      <c s="27" t="s">
        <v>98</v>
      </c>
      <c s="28">
        <v>186</v>
      </c>
      <c s="27">
        <v>0</v>
      </c>
      <c s="27">
        <f>ROUND(G242*H242,6)</f>
      </c>
      <c r="L242" s="29">
        <v>0</v>
      </c>
      <c s="24">
        <f>ROUND(ROUND(L242,2)*ROUND(G242,3),2)</f>
      </c>
      <c s="27" t="s">
        <v>55</v>
      </c>
      <c>
        <f>(M242*21)/100</f>
      </c>
      <c t="s">
        <v>27</v>
      </c>
    </row>
    <row r="243" spans="1:5" ht="12.75" customHeight="1">
      <c r="A243" s="30" t="s">
        <v>56</v>
      </c>
      <c r="E243" s="31" t="s">
        <v>884</v>
      </c>
    </row>
    <row r="244" spans="1:5" ht="12.75" customHeight="1">
      <c r="A244" s="30" t="s">
        <v>57</v>
      </c>
      <c r="E244" s="32" t="s">
        <v>4</v>
      </c>
    </row>
    <row r="245" spans="5:5" ht="12.75" customHeight="1">
      <c r="E245" s="31" t="s">
        <v>58</v>
      </c>
    </row>
    <row r="246" spans="1:16" ht="12.75" customHeight="1">
      <c r="A246" t="s">
        <v>50</v>
      </c>
      <c s="6" t="s">
        <v>243</v>
      </c>
      <c s="6" t="s">
        <v>885</v>
      </c>
      <c t="s">
        <v>4</v>
      </c>
      <c s="26" t="s">
        <v>886</v>
      </c>
      <c s="27" t="s">
        <v>98</v>
      </c>
      <c s="28">
        <v>4</v>
      </c>
      <c s="27">
        <v>0</v>
      </c>
      <c s="27">
        <f>ROUND(G246*H246,6)</f>
      </c>
      <c r="L246" s="29">
        <v>0</v>
      </c>
      <c s="24">
        <f>ROUND(ROUND(L246,2)*ROUND(G246,3),2)</f>
      </c>
      <c s="27" t="s">
        <v>55</v>
      </c>
      <c>
        <f>(M246*21)/100</f>
      </c>
      <c t="s">
        <v>27</v>
      </c>
    </row>
    <row r="247" spans="1:5" ht="12.75" customHeight="1">
      <c r="A247" s="30" t="s">
        <v>56</v>
      </c>
      <c r="E247" s="31" t="s">
        <v>886</v>
      </c>
    </row>
    <row r="248" spans="1:5" ht="12.75" customHeight="1">
      <c r="A248" s="30" t="s">
        <v>57</v>
      </c>
      <c r="E248" s="32" t="s">
        <v>4</v>
      </c>
    </row>
    <row r="249" spans="5:5" ht="12.75" customHeight="1">
      <c r="E249" s="31" t="s">
        <v>58</v>
      </c>
    </row>
    <row r="250" spans="1:16" ht="12.75" customHeight="1">
      <c r="A250" t="s">
        <v>50</v>
      </c>
      <c s="6" t="s">
        <v>246</v>
      </c>
      <c s="6" t="s">
        <v>362</v>
      </c>
      <c t="s">
        <v>4</v>
      </c>
      <c s="26" t="s">
        <v>363</v>
      </c>
      <c s="27" t="s">
        <v>98</v>
      </c>
      <c s="28">
        <v>4</v>
      </c>
      <c s="27">
        <v>0</v>
      </c>
      <c s="27">
        <f>ROUND(G250*H250,6)</f>
      </c>
      <c r="L250" s="29">
        <v>0</v>
      </c>
      <c s="24">
        <f>ROUND(ROUND(L250,2)*ROUND(G250,3),2)</f>
      </c>
      <c s="27" t="s">
        <v>55</v>
      </c>
      <c>
        <f>(M250*21)/100</f>
      </c>
      <c t="s">
        <v>27</v>
      </c>
    </row>
    <row r="251" spans="1:5" ht="12.75" customHeight="1">
      <c r="A251" s="30" t="s">
        <v>56</v>
      </c>
      <c r="E251" s="31" t="s">
        <v>363</v>
      </c>
    </row>
    <row r="252" spans="1:5" ht="12.75" customHeight="1">
      <c r="A252" s="30" t="s">
        <v>57</v>
      </c>
      <c r="E252" s="32" t="s">
        <v>4</v>
      </c>
    </row>
    <row r="253" spans="5:5" ht="12.75" customHeight="1">
      <c r="E253" s="31" t="s">
        <v>58</v>
      </c>
    </row>
    <row r="254" spans="1:16" ht="12.75" customHeight="1">
      <c r="A254" t="s">
        <v>50</v>
      </c>
      <c s="6" t="s">
        <v>249</v>
      </c>
      <c s="6" t="s">
        <v>887</v>
      </c>
      <c t="s">
        <v>4</v>
      </c>
      <c s="26" t="s">
        <v>888</v>
      </c>
      <c s="27" t="s">
        <v>98</v>
      </c>
      <c s="28">
        <v>20</v>
      </c>
      <c s="27">
        <v>0</v>
      </c>
      <c s="27">
        <f>ROUND(G254*H254,6)</f>
      </c>
      <c r="L254" s="29">
        <v>0</v>
      </c>
      <c s="24">
        <f>ROUND(ROUND(L254,2)*ROUND(G254,3),2)</f>
      </c>
      <c s="27" t="s">
        <v>55</v>
      </c>
      <c>
        <f>(M254*21)/100</f>
      </c>
      <c t="s">
        <v>27</v>
      </c>
    </row>
    <row r="255" spans="1:5" ht="12.75" customHeight="1">
      <c r="A255" s="30" t="s">
        <v>56</v>
      </c>
      <c r="E255" s="31" t="s">
        <v>888</v>
      </c>
    </row>
    <row r="256" spans="1:5" ht="12.75" customHeight="1">
      <c r="A256" s="30" t="s">
        <v>57</v>
      </c>
      <c r="E256" s="32" t="s">
        <v>4</v>
      </c>
    </row>
    <row r="257" spans="5:5" ht="12.75" customHeight="1">
      <c r="E257" s="31" t="s">
        <v>58</v>
      </c>
    </row>
    <row r="258" spans="1:16" ht="12.75" customHeight="1">
      <c r="A258" t="s">
        <v>50</v>
      </c>
      <c s="6" t="s">
        <v>252</v>
      </c>
      <c s="6" t="s">
        <v>889</v>
      </c>
      <c t="s">
        <v>4</v>
      </c>
      <c s="26" t="s">
        <v>890</v>
      </c>
      <c s="27" t="s">
        <v>782</v>
      </c>
      <c s="28">
        <v>0.8</v>
      </c>
      <c s="27">
        <v>0</v>
      </c>
      <c s="27">
        <f>ROUND(G258*H258,6)</f>
      </c>
      <c r="L258" s="29">
        <v>0</v>
      </c>
      <c s="24">
        <f>ROUND(ROUND(L258,2)*ROUND(G258,3),2)</f>
      </c>
      <c s="27" t="s">
        <v>55</v>
      </c>
      <c>
        <f>(M258*21)/100</f>
      </c>
      <c t="s">
        <v>27</v>
      </c>
    </row>
    <row r="259" spans="1:5" ht="12.75" customHeight="1">
      <c r="A259" s="30" t="s">
        <v>56</v>
      </c>
      <c r="E259" s="31" t="s">
        <v>890</v>
      </c>
    </row>
    <row r="260" spans="1:5" ht="12.75" customHeight="1">
      <c r="A260" s="30" t="s">
        <v>57</v>
      </c>
      <c r="E260" s="32" t="s">
        <v>4</v>
      </c>
    </row>
    <row r="261" spans="5:5" ht="12.75" customHeight="1">
      <c r="E261" s="31" t="s">
        <v>58</v>
      </c>
    </row>
    <row r="262" spans="1:16" ht="12.75" customHeight="1">
      <c r="A262" t="s">
        <v>50</v>
      </c>
      <c s="6" t="s">
        <v>255</v>
      </c>
      <c s="6" t="s">
        <v>996</v>
      </c>
      <c t="s">
        <v>4</v>
      </c>
      <c s="26" t="s">
        <v>997</v>
      </c>
      <c s="27" t="s">
        <v>98</v>
      </c>
      <c s="28">
        <v>10</v>
      </c>
      <c s="27">
        <v>0</v>
      </c>
      <c s="27">
        <f>ROUND(G262*H262,6)</f>
      </c>
      <c r="L262" s="29">
        <v>0</v>
      </c>
      <c s="24">
        <f>ROUND(ROUND(L262,2)*ROUND(G262,3),2)</f>
      </c>
      <c s="27" t="s">
        <v>55</v>
      </c>
      <c>
        <f>(M262*21)/100</f>
      </c>
      <c t="s">
        <v>27</v>
      </c>
    </row>
    <row r="263" spans="1:5" ht="12.75" customHeight="1">
      <c r="A263" s="30" t="s">
        <v>56</v>
      </c>
      <c r="E263" s="31" t="s">
        <v>997</v>
      </c>
    </row>
    <row r="264" spans="1:5" ht="12.75" customHeight="1">
      <c r="A264" s="30" t="s">
        <v>57</v>
      </c>
      <c r="E264" s="32" t="s">
        <v>4</v>
      </c>
    </row>
    <row r="265" spans="5:5" ht="12.75" customHeight="1">
      <c r="E265" s="31" t="s">
        <v>58</v>
      </c>
    </row>
    <row r="266" spans="1:16" ht="12.75" customHeight="1">
      <c r="A266" t="s">
        <v>50</v>
      </c>
      <c s="6" t="s">
        <v>258</v>
      </c>
      <c s="6" t="s">
        <v>998</v>
      </c>
      <c t="s">
        <v>4</v>
      </c>
      <c s="26" t="s">
        <v>999</v>
      </c>
      <c s="27" t="s">
        <v>98</v>
      </c>
      <c s="28">
        <v>10</v>
      </c>
      <c s="27">
        <v>0</v>
      </c>
      <c s="27">
        <f>ROUND(G266*H266,6)</f>
      </c>
      <c r="L266" s="29">
        <v>0</v>
      </c>
      <c s="24">
        <f>ROUND(ROUND(L266,2)*ROUND(G266,3),2)</f>
      </c>
      <c s="27" t="s">
        <v>55</v>
      </c>
      <c>
        <f>(M266*21)/100</f>
      </c>
      <c t="s">
        <v>27</v>
      </c>
    </row>
    <row r="267" spans="1:5" ht="12.75" customHeight="1">
      <c r="A267" s="30" t="s">
        <v>56</v>
      </c>
      <c r="E267" s="31" t="s">
        <v>999</v>
      </c>
    </row>
    <row r="268" spans="1:5" ht="12.75" customHeight="1">
      <c r="A268" s="30" t="s">
        <v>57</v>
      </c>
      <c r="E268" s="32" t="s">
        <v>4</v>
      </c>
    </row>
    <row r="269" spans="5:5" ht="12.75" customHeight="1">
      <c r="E269" s="31" t="s">
        <v>58</v>
      </c>
    </row>
    <row r="270" spans="1:16" ht="12.75" customHeight="1">
      <c r="A270" t="s">
        <v>50</v>
      </c>
      <c s="6" t="s">
        <v>261</v>
      </c>
      <c s="6" t="s">
        <v>1000</v>
      </c>
      <c t="s">
        <v>4</v>
      </c>
      <c s="26" t="s">
        <v>1001</v>
      </c>
      <c s="27" t="s">
        <v>98</v>
      </c>
      <c s="28">
        <v>8</v>
      </c>
      <c s="27">
        <v>0</v>
      </c>
      <c s="27">
        <f>ROUND(G270*H270,6)</f>
      </c>
      <c r="L270" s="29">
        <v>0</v>
      </c>
      <c s="24">
        <f>ROUND(ROUND(L270,2)*ROUND(G270,3),2)</f>
      </c>
      <c s="27" t="s">
        <v>55</v>
      </c>
      <c>
        <f>(M270*21)/100</f>
      </c>
      <c t="s">
        <v>27</v>
      </c>
    </row>
    <row r="271" spans="1:5" ht="12.75" customHeight="1">
      <c r="A271" s="30" t="s">
        <v>56</v>
      </c>
      <c r="E271" s="31" t="s">
        <v>1001</v>
      </c>
    </row>
    <row r="272" spans="1:5" ht="12.75" customHeight="1">
      <c r="A272" s="30" t="s">
        <v>57</v>
      </c>
      <c r="E272" s="32" t="s">
        <v>4</v>
      </c>
    </row>
    <row r="273" spans="5:5" ht="12.75" customHeight="1">
      <c r="E273" s="31" t="s">
        <v>58</v>
      </c>
    </row>
    <row r="274" spans="1:16" ht="12.75" customHeight="1">
      <c r="A274" t="s">
        <v>50</v>
      </c>
      <c s="6" t="s">
        <v>265</v>
      </c>
      <c s="6" t="s">
        <v>1002</v>
      </c>
      <c t="s">
        <v>4</v>
      </c>
      <c s="26" t="s">
        <v>1003</v>
      </c>
      <c s="27" t="s">
        <v>98</v>
      </c>
      <c s="28">
        <v>4</v>
      </c>
      <c s="27">
        <v>0</v>
      </c>
      <c s="27">
        <f>ROUND(G274*H274,6)</f>
      </c>
      <c r="L274" s="29">
        <v>0</v>
      </c>
      <c s="24">
        <f>ROUND(ROUND(L274,2)*ROUND(G274,3),2)</f>
      </c>
      <c s="27" t="s">
        <v>55</v>
      </c>
      <c>
        <f>(M274*21)/100</f>
      </c>
      <c t="s">
        <v>27</v>
      </c>
    </row>
    <row r="275" spans="1:5" ht="12.75" customHeight="1">
      <c r="A275" s="30" t="s">
        <v>56</v>
      </c>
      <c r="E275" s="31" t="s">
        <v>1003</v>
      </c>
    </row>
    <row r="276" spans="1:5" ht="12.75" customHeight="1">
      <c r="A276" s="30" t="s">
        <v>57</v>
      </c>
      <c r="E276" s="32" t="s">
        <v>4</v>
      </c>
    </row>
    <row r="277" spans="5:5" ht="12.75" customHeight="1">
      <c r="E277" s="31" t="s">
        <v>58</v>
      </c>
    </row>
    <row r="278" spans="1:16" ht="12.75" customHeight="1">
      <c r="A278" t="s">
        <v>50</v>
      </c>
      <c s="6" t="s">
        <v>370</v>
      </c>
      <c s="6" t="s">
        <v>518</v>
      </c>
      <c t="s">
        <v>4</v>
      </c>
      <c s="26" t="s">
        <v>519</v>
      </c>
      <c s="27" t="s">
        <v>98</v>
      </c>
      <c s="28">
        <v>4</v>
      </c>
      <c s="27">
        <v>0</v>
      </c>
      <c s="27">
        <f>ROUND(G278*H278,6)</f>
      </c>
      <c r="L278" s="29">
        <v>0</v>
      </c>
      <c s="24">
        <f>ROUND(ROUND(L278,2)*ROUND(G278,3),2)</f>
      </c>
      <c s="27" t="s">
        <v>55</v>
      </c>
      <c>
        <f>(M278*21)/100</f>
      </c>
      <c t="s">
        <v>27</v>
      </c>
    </row>
    <row r="279" spans="1:5" ht="12.75" customHeight="1">
      <c r="A279" s="30" t="s">
        <v>56</v>
      </c>
      <c r="E279" s="31" t="s">
        <v>519</v>
      </c>
    </row>
    <row r="280" spans="1:5" ht="12.75" customHeight="1">
      <c r="A280" s="30" t="s">
        <v>57</v>
      </c>
      <c r="E280" s="32" t="s">
        <v>4</v>
      </c>
    </row>
    <row r="281" spans="5:5" ht="12.75" customHeight="1">
      <c r="E281" s="31" t="s">
        <v>58</v>
      </c>
    </row>
    <row r="282" spans="1:16" ht="12.75" customHeight="1">
      <c r="A282" t="s">
        <v>50</v>
      </c>
      <c s="6" t="s">
        <v>373</v>
      </c>
      <c s="6" t="s">
        <v>891</v>
      </c>
      <c t="s">
        <v>4</v>
      </c>
      <c s="26" t="s">
        <v>892</v>
      </c>
      <c s="27" t="s">
        <v>98</v>
      </c>
      <c s="28">
        <v>6</v>
      </c>
      <c s="27">
        <v>0</v>
      </c>
      <c s="27">
        <f>ROUND(G282*H282,6)</f>
      </c>
      <c r="L282" s="29">
        <v>0</v>
      </c>
      <c s="24">
        <f>ROUND(ROUND(L282,2)*ROUND(G282,3),2)</f>
      </c>
      <c s="27" t="s">
        <v>55</v>
      </c>
      <c>
        <f>(M282*21)/100</f>
      </c>
      <c t="s">
        <v>27</v>
      </c>
    </row>
    <row r="283" spans="1:5" ht="12.75" customHeight="1">
      <c r="A283" s="30" t="s">
        <v>56</v>
      </c>
      <c r="E283" s="31" t="s">
        <v>892</v>
      </c>
    </row>
    <row r="284" spans="1:5" ht="12.75" customHeight="1">
      <c r="A284" s="30" t="s">
        <v>57</v>
      </c>
      <c r="E284" s="32" t="s">
        <v>4</v>
      </c>
    </row>
    <row r="285" spans="5:5" ht="12.75" customHeight="1">
      <c r="E285" s="31" t="s">
        <v>893</v>
      </c>
    </row>
    <row r="286" spans="1:16" ht="12.75" customHeight="1">
      <c r="A286" t="s">
        <v>50</v>
      </c>
      <c s="6" t="s">
        <v>376</v>
      </c>
      <c s="6" t="s">
        <v>894</v>
      </c>
      <c t="s">
        <v>4</v>
      </c>
      <c s="26" t="s">
        <v>895</v>
      </c>
      <c s="27" t="s">
        <v>98</v>
      </c>
      <c s="28">
        <v>3</v>
      </c>
      <c s="27">
        <v>0</v>
      </c>
      <c s="27">
        <f>ROUND(G286*H286,6)</f>
      </c>
      <c r="L286" s="29">
        <v>0</v>
      </c>
      <c s="24">
        <f>ROUND(ROUND(L286,2)*ROUND(G286,3),2)</f>
      </c>
      <c s="27" t="s">
        <v>55</v>
      </c>
      <c>
        <f>(M286*21)/100</f>
      </c>
      <c t="s">
        <v>27</v>
      </c>
    </row>
    <row r="287" spans="1:5" ht="12.75" customHeight="1">
      <c r="A287" s="30" t="s">
        <v>56</v>
      </c>
      <c r="E287" s="31" t="s">
        <v>895</v>
      </c>
    </row>
    <row r="288" spans="1:5" ht="12.75" customHeight="1">
      <c r="A288" s="30" t="s">
        <v>57</v>
      </c>
      <c r="E288" s="32" t="s">
        <v>4</v>
      </c>
    </row>
    <row r="289" spans="5:5" ht="12.75" customHeight="1">
      <c r="E289" s="31" t="s">
        <v>896</v>
      </c>
    </row>
    <row r="290" spans="1:16" ht="12.75" customHeight="1">
      <c r="A290" t="s">
        <v>50</v>
      </c>
      <c s="6" t="s">
        <v>379</v>
      </c>
      <c s="6" t="s">
        <v>897</v>
      </c>
      <c t="s">
        <v>4</v>
      </c>
      <c s="26" t="s">
        <v>898</v>
      </c>
      <c s="27" t="s">
        <v>98</v>
      </c>
      <c s="28">
        <v>1</v>
      </c>
      <c s="27">
        <v>0</v>
      </c>
      <c s="27">
        <f>ROUND(G290*H290,6)</f>
      </c>
      <c r="L290" s="29">
        <v>0</v>
      </c>
      <c s="24">
        <f>ROUND(ROUND(L290,2)*ROUND(G290,3),2)</f>
      </c>
      <c s="27" t="s">
        <v>55</v>
      </c>
      <c>
        <f>(M290*21)/100</f>
      </c>
      <c t="s">
        <v>27</v>
      </c>
    </row>
    <row r="291" spans="1:5" ht="12.75" customHeight="1">
      <c r="A291" s="30" t="s">
        <v>56</v>
      </c>
      <c r="E291" s="31" t="s">
        <v>898</v>
      </c>
    </row>
    <row r="292" spans="1:5" ht="12.75" customHeight="1">
      <c r="A292" s="30" t="s">
        <v>57</v>
      </c>
      <c r="E292" s="32" t="s">
        <v>4</v>
      </c>
    </row>
    <row r="293" spans="5:5" ht="12.75" customHeight="1">
      <c r="E293"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1006</v>
      </c>
      <c r="E8" s="23" t="s">
        <v>1007</v>
      </c>
      <c r="J8" s="22">
        <f>0+J9</f>
      </c>
      <c s="22">
        <f>0+K9</f>
      </c>
      <c s="22">
        <f>0+L9</f>
      </c>
      <c s="22">
        <f>0+M9</f>
      </c>
    </row>
    <row r="9" spans="1:13" ht="12.75" customHeight="1">
      <c r="A9" t="s">
        <v>47</v>
      </c>
      <c r="C9" s="7" t="s">
        <v>1008</v>
      </c>
      <c r="E9" s="25" t="s">
        <v>925</v>
      </c>
      <c r="J9" s="24">
        <f>0</f>
      </c>
      <c s="24">
        <f>0</f>
      </c>
      <c s="24">
        <f>0+L10+L14+L18+L22+L26+L30+L34+L38+L42+L46+L50+L54+L58+L62+L66+L70+L74</f>
      </c>
      <c s="24">
        <f>0+M10+M14+M18+M22+M26+M30+M34+M38+M42+M46+M50+M54+M58+M62+M66+M70+M74</f>
      </c>
    </row>
    <row r="10" spans="1:16" ht="12.75" customHeight="1">
      <c r="A10" t="s">
        <v>50</v>
      </c>
      <c s="6" t="s">
        <v>51</v>
      </c>
      <c s="6" t="s">
        <v>1009</v>
      </c>
      <c t="s">
        <v>4</v>
      </c>
      <c s="26" t="s">
        <v>1010</v>
      </c>
      <c s="27" t="s">
        <v>98</v>
      </c>
      <c s="28">
        <v>2</v>
      </c>
      <c s="27">
        <v>0</v>
      </c>
      <c s="27">
        <f>ROUND(G10*H10,6)</f>
      </c>
      <c r="L10" s="29">
        <v>0</v>
      </c>
      <c s="24">
        <f>ROUND(ROUND(L10,2)*ROUND(G10,3),2)</f>
      </c>
      <c s="27" t="s">
        <v>55</v>
      </c>
      <c>
        <f>(M10*21)/100</f>
      </c>
      <c t="s">
        <v>27</v>
      </c>
    </row>
    <row r="11" spans="1:5" ht="12.75" customHeight="1">
      <c r="A11" s="30" t="s">
        <v>56</v>
      </c>
      <c r="E11" s="31" t="s">
        <v>1010</v>
      </c>
    </row>
    <row r="12" spans="1:5" ht="12.75" customHeight="1">
      <c r="A12" s="30" t="s">
        <v>57</v>
      </c>
      <c r="E12" s="32" t="s">
        <v>4</v>
      </c>
    </row>
    <row r="13" spans="5:5" ht="12.75" customHeight="1">
      <c r="E13" s="31" t="s">
        <v>58</v>
      </c>
    </row>
    <row r="14" spans="1:16" ht="12.75" customHeight="1">
      <c r="A14" t="s">
        <v>50</v>
      </c>
      <c s="6" t="s">
        <v>27</v>
      </c>
      <c s="6" t="s">
        <v>1011</v>
      </c>
      <c t="s">
        <v>4</v>
      </c>
      <c s="26" t="s">
        <v>1012</v>
      </c>
      <c s="27" t="s">
        <v>98</v>
      </c>
      <c s="28">
        <v>2</v>
      </c>
      <c s="27">
        <v>0</v>
      </c>
      <c s="27">
        <f>ROUND(G14*H14,6)</f>
      </c>
      <c r="L14" s="29">
        <v>0</v>
      </c>
      <c s="24">
        <f>ROUND(ROUND(L14,2)*ROUND(G14,3),2)</f>
      </c>
      <c s="27" t="s">
        <v>55</v>
      </c>
      <c>
        <f>(M14*21)/100</f>
      </c>
      <c t="s">
        <v>27</v>
      </c>
    </row>
    <row r="15" spans="1:5" ht="12.75" customHeight="1">
      <c r="A15" s="30" t="s">
        <v>56</v>
      </c>
      <c r="E15" s="31" t="s">
        <v>1012</v>
      </c>
    </row>
    <row r="16" spans="1:5" ht="12.75" customHeight="1">
      <c r="A16" s="30" t="s">
        <v>57</v>
      </c>
      <c r="E16" s="32" t="s">
        <v>4</v>
      </c>
    </row>
    <row r="17" spans="5:5" ht="12.75" customHeight="1">
      <c r="E17" s="31" t="s">
        <v>58</v>
      </c>
    </row>
    <row r="18" spans="1:16" ht="12.75" customHeight="1">
      <c r="A18" t="s">
        <v>50</v>
      </c>
      <c s="6" t="s">
        <v>25</v>
      </c>
      <c s="6" t="s">
        <v>1013</v>
      </c>
      <c t="s">
        <v>4</v>
      </c>
      <c s="26" t="s">
        <v>1014</v>
      </c>
      <c s="27" t="s">
        <v>98</v>
      </c>
      <c s="28">
        <v>1</v>
      </c>
      <c s="27">
        <v>0</v>
      </c>
      <c s="27">
        <f>ROUND(G18*H18,6)</f>
      </c>
      <c r="L18" s="29">
        <v>0</v>
      </c>
      <c s="24">
        <f>ROUND(ROUND(L18,2)*ROUND(G18,3),2)</f>
      </c>
      <c s="27" t="s">
        <v>55</v>
      </c>
      <c>
        <f>(M18*21)/100</f>
      </c>
      <c t="s">
        <v>27</v>
      </c>
    </row>
    <row r="19" spans="1:5" ht="12.75" customHeight="1">
      <c r="A19" s="30" t="s">
        <v>56</v>
      </c>
      <c r="E19" s="31" t="s">
        <v>1014</v>
      </c>
    </row>
    <row r="20" spans="1:5" ht="12.75" customHeight="1">
      <c r="A20" s="30" t="s">
        <v>57</v>
      </c>
      <c r="E20" s="32" t="s">
        <v>4</v>
      </c>
    </row>
    <row r="21" spans="5:5" ht="12.75" customHeight="1">
      <c r="E21" s="31" t="s">
        <v>58</v>
      </c>
    </row>
    <row r="22" spans="1:16" ht="12.75" customHeight="1">
      <c r="A22" t="s">
        <v>50</v>
      </c>
      <c s="6" t="s">
        <v>68</v>
      </c>
      <c s="6" t="s">
        <v>1015</v>
      </c>
      <c t="s">
        <v>4</v>
      </c>
      <c s="26" t="s">
        <v>1016</v>
      </c>
      <c s="27" t="s">
        <v>98</v>
      </c>
      <c s="28">
        <v>2</v>
      </c>
      <c s="27">
        <v>0</v>
      </c>
      <c s="27">
        <f>ROUND(G22*H22,6)</f>
      </c>
      <c r="L22" s="29">
        <v>0</v>
      </c>
      <c s="24">
        <f>ROUND(ROUND(L22,2)*ROUND(G22,3),2)</f>
      </c>
      <c s="27" t="s">
        <v>55</v>
      </c>
      <c>
        <f>(M22*21)/100</f>
      </c>
      <c t="s">
        <v>27</v>
      </c>
    </row>
    <row r="23" spans="1:5" ht="12.75" customHeight="1">
      <c r="A23" s="30" t="s">
        <v>56</v>
      </c>
      <c r="E23" s="31" t="s">
        <v>1016</v>
      </c>
    </row>
    <row r="24" spans="1:5" ht="12.75" customHeight="1">
      <c r="A24" s="30" t="s">
        <v>57</v>
      </c>
      <c r="E24" s="32" t="s">
        <v>4</v>
      </c>
    </row>
    <row r="25" spans="5:5" ht="12.75" customHeight="1">
      <c r="E25" s="31" t="s">
        <v>58</v>
      </c>
    </row>
    <row r="26" spans="1:16" ht="12.75" customHeight="1">
      <c r="A26" t="s">
        <v>50</v>
      </c>
      <c s="6" t="s">
        <v>71</v>
      </c>
      <c s="6" t="s">
        <v>1017</v>
      </c>
      <c t="s">
        <v>4</v>
      </c>
      <c s="26" t="s">
        <v>1018</v>
      </c>
      <c s="27" t="s">
        <v>264</v>
      </c>
      <c s="28">
        <v>16</v>
      </c>
      <c s="27">
        <v>0</v>
      </c>
      <c s="27">
        <f>ROUND(G26*H26,6)</f>
      </c>
      <c r="L26" s="29">
        <v>0</v>
      </c>
      <c s="24">
        <f>ROUND(ROUND(L26,2)*ROUND(G26,3),2)</f>
      </c>
      <c s="27" t="s">
        <v>55</v>
      </c>
      <c>
        <f>(M26*21)/100</f>
      </c>
      <c t="s">
        <v>27</v>
      </c>
    </row>
    <row r="27" spans="1:5" ht="12.75" customHeight="1">
      <c r="A27" s="30" t="s">
        <v>56</v>
      </c>
      <c r="E27" s="31" t="s">
        <v>1018</v>
      </c>
    </row>
    <row r="28" spans="1:5" ht="12.75" customHeight="1">
      <c r="A28" s="30" t="s">
        <v>57</v>
      </c>
      <c r="E28" s="32" t="s">
        <v>4</v>
      </c>
    </row>
    <row r="29" spans="5:5" ht="12.75" customHeight="1">
      <c r="E29" s="31" t="s">
        <v>58</v>
      </c>
    </row>
    <row r="30" spans="1:16" ht="12.75" customHeight="1">
      <c r="A30" t="s">
        <v>50</v>
      </c>
      <c s="6" t="s">
        <v>26</v>
      </c>
      <c s="6" t="s">
        <v>1019</v>
      </c>
      <c t="s">
        <v>4</v>
      </c>
      <c s="26" t="s">
        <v>1020</v>
      </c>
      <c s="27" t="s">
        <v>98</v>
      </c>
      <c s="28">
        <v>1</v>
      </c>
      <c s="27">
        <v>0</v>
      </c>
      <c s="27">
        <f>ROUND(G30*H30,6)</f>
      </c>
      <c r="L30" s="29">
        <v>0</v>
      </c>
      <c s="24">
        <f>ROUND(ROUND(L30,2)*ROUND(G30,3),2)</f>
      </c>
      <c s="27" t="s">
        <v>55</v>
      </c>
      <c>
        <f>(M30*21)/100</f>
      </c>
      <c t="s">
        <v>27</v>
      </c>
    </row>
    <row r="31" spans="1:5" ht="12.75" customHeight="1">
      <c r="A31" s="30" t="s">
        <v>56</v>
      </c>
      <c r="E31" s="31" t="s">
        <v>1020</v>
      </c>
    </row>
    <row r="32" spans="1:5" ht="12.75" customHeight="1">
      <c r="A32" s="30" t="s">
        <v>57</v>
      </c>
      <c r="E32" s="32" t="s">
        <v>4</v>
      </c>
    </row>
    <row r="33" spans="5:5" ht="12.75" customHeight="1">
      <c r="E33" s="31" t="s">
        <v>58</v>
      </c>
    </row>
    <row r="34" spans="1:16" ht="12.75" customHeight="1">
      <c r="A34" t="s">
        <v>50</v>
      </c>
      <c s="6" t="s">
        <v>76</v>
      </c>
      <c s="6" t="s">
        <v>1021</v>
      </c>
      <c t="s">
        <v>4</v>
      </c>
      <c s="26" t="s">
        <v>1022</v>
      </c>
      <c s="27" t="s">
        <v>98</v>
      </c>
      <c s="28">
        <v>1</v>
      </c>
      <c s="27">
        <v>0</v>
      </c>
      <c s="27">
        <f>ROUND(G34*H34,6)</f>
      </c>
      <c r="L34" s="29">
        <v>0</v>
      </c>
      <c s="24">
        <f>ROUND(ROUND(L34,2)*ROUND(G34,3),2)</f>
      </c>
      <c s="27" t="s">
        <v>55</v>
      </c>
      <c>
        <f>(M34*21)/100</f>
      </c>
      <c t="s">
        <v>27</v>
      </c>
    </row>
    <row r="35" spans="1:5" ht="12.75" customHeight="1">
      <c r="A35" s="30" t="s">
        <v>56</v>
      </c>
      <c r="E35" s="31" t="s">
        <v>1022</v>
      </c>
    </row>
    <row r="36" spans="1:5" ht="12.75" customHeight="1">
      <c r="A36" s="30" t="s">
        <v>57</v>
      </c>
      <c r="E36" s="32" t="s">
        <v>4</v>
      </c>
    </row>
    <row r="37" spans="5:5" ht="12.75" customHeight="1">
      <c r="E37" s="31" t="s">
        <v>58</v>
      </c>
    </row>
    <row r="38" spans="1:16" ht="12.75" customHeight="1">
      <c r="A38" t="s">
        <v>50</v>
      </c>
      <c s="6" t="s">
        <v>79</v>
      </c>
      <c s="6" t="s">
        <v>916</v>
      </c>
      <c t="s">
        <v>4</v>
      </c>
      <c s="26" t="s">
        <v>917</v>
      </c>
      <c s="27" t="s">
        <v>98</v>
      </c>
      <c s="28">
        <v>1</v>
      </c>
      <c s="27">
        <v>0</v>
      </c>
      <c s="27">
        <f>ROUND(G38*H38,6)</f>
      </c>
      <c r="L38" s="29">
        <v>0</v>
      </c>
      <c s="24">
        <f>ROUND(ROUND(L38,2)*ROUND(G38,3),2)</f>
      </c>
      <c s="27" t="s">
        <v>55</v>
      </c>
      <c>
        <f>(M38*21)/100</f>
      </c>
      <c t="s">
        <v>27</v>
      </c>
    </row>
    <row r="39" spans="1:5" ht="12.75" customHeight="1">
      <c r="A39" s="30" t="s">
        <v>56</v>
      </c>
      <c r="E39" s="31" t="s">
        <v>917</v>
      </c>
    </row>
    <row r="40" spans="1:5" ht="12.75" customHeight="1">
      <c r="A40" s="30" t="s">
        <v>57</v>
      </c>
      <c r="E40" s="32" t="s">
        <v>4</v>
      </c>
    </row>
    <row r="41" spans="5:5" ht="12.75" customHeight="1">
      <c r="E41" s="31" t="s">
        <v>58</v>
      </c>
    </row>
    <row r="42" spans="1:16" ht="12.75" customHeight="1">
      <c r="A42" t="s">
        <v>50</v>
      </c>
      <c s="6" t="s">
        <v>83</v>
      </c>
      <c s="6" t="s">
        <v>1023</v>
      </c>
      <c t="s">
        <v>4</v>
      </c>
      <c s="26" t="s">
        <v>1024</v>
      </c>
      <c s="27" t="s">
        <v>98</v>
      </c>
      <c s="28">
        <v>2</v>
      </c>
      <c s="27">
        <v>0</v>
      </c>
      <c s="27">
        <f>ROUND(G42*H42,6)</f>
      </c>
      <c r="L42" s="29">
        <v>0</v>
      </c>
      <c s="24">
        <f>ROUND(ROUND(L42,2)*ROUND(G42,3),2)</f>
      </c>
      <c s="27" t="s">
        <v>55</v>
      </c>
      <c>
        <f>(M42*21)/100</f>
      </c>
      <c t="s">
        <v>27</v>
      </c>
    </row>
    <row r="43" spans="1:5" ht="12.75" customHeight="1">
      <c r="A43" s="30" t="s">
        <v>56</v>
      </c>
      <c r="E43" s="31" t="s">
        <v>1024</v>
      </c>
    </row>
    <row r="44" spans="1:5" ht="12.75" customHeight="1">
      <c r="A44" s="30" t="s">
        <v>57</v>
      </c>
      <c r="E44" s="32" t="s">
        <v>4</v>
      </c>
    </row>
    <row r="45" spans="5:5" ht="12.75" customHeight="1">
      <c r="E45" s="31" t="s">
        <v>58</v>
      </c>
    </row>
    <row r="46" spans="1:16" ht="12.75" customHeight="1">
      <c r="A46" t="s">
        <v>50</v>
      </c>
      <c s="6" t="s">
        <v>86</v>
      </c>
      <c s="6" t="s">
        <v>1025</v>
      </c>
      <c t="s">
        <v>4</v>
      </c>
      <c s="26" t="s">
        <v>1026</v>
      </c>
      <c s="27" t="s">
        <v>98</v>
      </c>
      <c s="28">
        <v>2</v>
      </c>
      <c s="27">
        <v>0</v>
      </c>
      <c s="27">
        <f>ROUND(G46*H46,6)</f>
      </c>
      <c r="L46" s="29">
        <v>0</v>
      </c>
      <c s="24">
        <f>ROUND(ROUND(L46,2)*ROUND(G46,3),2)</f>
      </c>
      <c s="27" t="s">
        <v>55</v>
      </c>
      <c>
        <f>(M46*21)/100</f>
      </c>
      <c t="s">
        <v>27</v>
      </c>
    </row>
    <row r="47" spans="1:5" ht="12.75" customHeight="1">
      <c r="A47" s="30" t="s">
        <v>56</v>
      </c>
      <c r="E47" s="31" t="s">
        <v>1026</v>
      </c>
    </row>
    <row r="48" spans="1:5" ht="12.75" customHeight="1">
      <c r="A48" s="30" t="s">
        <v>57</v>
      </c>
      <c r="E48" s="32" t="s">
        <v>4</v>
      </c>
    </row>
    <row r="49" spans="5:5" ht="12.75" customHeight="1">
      <c r="E49" s="31" t="s">
        <v>58</v>
      </c>
    </row>
    <row r="50" spans="1:16" ht="12.75" customHeight="1">
      <c r="A50" t="s">
        <v>50</v>
      </c>
      <c s="6" t="s">
        <v>89</v>
      </c>
      <c s="6" t="s">
        <v>1027</v>
      </c>
      <c t="s">
        <v>4</v>
      </c>
      <c s="26" t="s">
        <v>1028</v>
      </c>
      <c s="27" t="s">
        <v>98</v>
      </c>
      <c s="28">
        <v>2</v>
      </c>
      <c s="27">
        <v>0</v>
      </c>
      <c s="27">
        <f>ROUND(G50*H50,6)</f>
      </c>
      <c r="L50" s="29">
        <v>0</v>
      </c>
      <c s="24">
        <f>ROUND(ROUND(L50,2)*ROUND(G50,3),2)</f>
      </c>
      <c s="27" t="s">
        <v>55</v>
      </c>
      <c>
        <f>(M50*21)/100</f>
      </c>
      <c t="s">
        <v>27</v>
      </c>
    </row>
    <row r="51" spans="1:5" ht="12.75" customHeight="1">
      <c r="A51" s="30" t="s">
        <v>56</v>
      </c>
      <c r="E51" s="31" t="s">
        <v>1028</v>
      </c>
    </row>
    <row r="52" spans="1:5" ht="12.75" customHeight="1">
      <c r="A52" s="30" t="s">
        <v>57</v>
      </c>
      <c r="E52" s="32" t="s">
        <v>4</v>
      </c>
    </row>
    <row r="53" spans="5:5" ht="12.75" customHeight="1">
      <c r="E53" s="31" t="s">
        <v>58</v>
      </c>
    </row>
    <row r="54" spans="1:16" ht="12.75" customHeight="1">
      <c r="A54" t="s">
        <v>50</v>
      </c>
      <c s="6" t="s">
        <v>92</v>
      </c>
      <c s="6" t="s">
        <v>1029</v>
      </c>
      <c t="s">
        <v>4</v>
      </c>
      <c s="26" t="s">
        <v>1030</v>
      </c>
      <c s="27" t="s">
        <v>98</v>
      </c>
      <c s="28">
        <v>2</v>
      </c>
      <c s="27">
        <v>0</v>
      </c>
      <c s="27">
        <f>ROUND(G54*H54,6)</f>
      </c>
      <c r="L54" s="29">
        <v>0</v>
      </c>
      <c s="24">
        <f>ROUND(ROUND(L54,2)*ROUND(G54,3),2)</f>
      </c>
      <c s="27" t="s">
        <v>55</v>
      </c>
      <c>
        <f>(M54*21)/100</f>
      </c>
      <c t="s">
        <v>27</v>
      </c>
    </row>
    <row r="55" spans="1:5" ht="12.75" customHeight="1">
      <c r="A55" s="30" t="s">
        <v>56</v>
      </c>
      <c r="E55" s="31" t="s">
        <v>1030</v>
      </c>
    </row>
    <row r="56" spans="1:5" ht="12.75" customHeight="1">
      <c r="A56" s="30" t="s">
        <v>57</v>
      </c>
      <c r="E56" s="32" t="s">
        <v>4</v>
      </c>
    </row>
    <row r="57" spans="5:5" ht="12.75" customHeight="1">
      <c r="E57" s="31" t="s">
        <v>58</v>
      </c>
    </row>
    <row r="58" spans="1:16" ht="12.75" customHeight="1">
      <c r="A58" t="s">
        <v>50</v>
      </c>
      <c s="6" t="s">
        <v>95</v>
      </c>
      <c s="6" t="s">
        <v>1031</v>
      </c>
      <c t="s">
        <v>4</v>
      </c>
      <c s="26" t="s">
        <v>1032</v>
      </c>
      <c s="27" t="s">
        <v>98</v>
      </c>
      <c s="28">
        <v>2</v>
      </c>
      <c s="27">
        <v>0</v>
      </c>
      <c s="27">
        <f>ROUND(G58*H58,6)</f>
      </c>
      <c r="L58" s="29">
        <v>0</v>
      </c>
      <c s="24">
        <f>ROUND(ROUND(L58,2)*ROUND(G58,3),2)</f>
      </c>
      <c s="27" t="s">
        <v>55</v>
      </c>
      <c>
        <f>(M58*21)/100</f>
      </c>
      <c t="s">
        <v>27</v>
      </c>
    </row>
    <row r="59" spans="1:5" ht="12.75" customHeight="1">
      <c r="A59" s="30" t="s">
        <v>56</v>
      </c>
      <c r="E59" s="31" t="s">
        <v>1032</v>
      </c>
    </row>
    <row r="60" spans="1:5" ht="12.75" customHeight="1">
      <c r="A60" s="30" t="s">
        <v>57</v>
      </c>
      <c r="E60" s="32" t="s">
        <v>4</v>
      </c>
    </row>
    <row r="61" spans="5:5" ht="12.75" customHeight="1">
      <c r="E61" s="31" t="s">
        <v>58</v>
      </c>
    </row>
    <row r="62" spans="1:16" ht="12.75" customHeight="1">
      <c r="A62" t="s">
        <v>50</v>
      </c>
      <c s="6" t="s">
        <v>99</v>
      </c>
      <c s="6" t="s">
        <v>1033</v>
      </c>
      <c t="s">
        <v>4</v>
      </c>
      <c s="26" t="s">
        <v>1034</v>
      </c>
      <c s="27" t="s">
        <v>98</v>
      </c>
      <c s="28">
        <v>2</v>
      </c>
      <c s="27">
        <v>0</v>
      </c>
      <c s="27">
        <f>ROUND(G62*H62,6)</f>
      </c>
      <c r="L62" s="29">
        <v>0</v>
      </c>
      <c s="24">
        <f>ROUND(ROUND(L62,2)*ROUND(G62,3),2)</f>
      </c>
      <c s="27" t="s">
        <v>55</v>
      </c>
      <c>
        <f>(M62*21)/100</f>
      </c>
      <c t="s">
        <v>27</v>
      </c>
    </row>
    <row r="63" spans="1:5" ht="12.75" customHeight="1">
      <c r="A63" s="30" t="s">
        <v>56</v>
      </c>
      <c r="E63" s="31" t="s">
        <v>1034</v>
      </c>
    </row>
    <row r="64" spans="1:5" ht="12.75" customHeight="1">
      <c r="A64" s="30" t="s">
        <v>57</v>
      </c>
      <c r="E64" s="32" t="s">
        <v>4</v>
      </c>
    </row>
    <row r="65" spans="5:5" ht="12.75" customHeight="1">
      <c r="E65" s="31" t="s">
        <v>58</v>
      </c>
    </row>
    <row r="66" spans="1:16" ht="12.75" customHeight="1">
      <c r="A66" t="s">
        <v>50</v>
      </c>
      <c s="6" t="s">
        <v>102</v>
      </c>
      <c s="6" t="s">
        <v>1035</v>
      </c>
      <c t="s">
        <v>4</v>
      </c>
      <c s="26" t="s">
        <v>1036</v>
      </c>
      <c s="27" t="s">
        <v>98</v>
      </c>
      <c s="28">
        <v>2</v>
      </c>
      <c s="27">
        <v>0</v>
      </c>
      <c s="27">
        <f>ROUND(G66*H66,6)</f>
      </c>
      <c r="L66" s="29">
        <v>0</v>
      </c>
      <c s="24">
        <f>ROUND(ROUND(L66,2)*ROUND(G66,3),2)</f>
      </c>
      <c s="27" t="s">
        <v>55</v>
      </c>
      <c>
        <f>(M66*21)/100</f>
      </c>
      <c t="s">
        <v>27</v>
      </c>
    </row>
    <row r="67" spans="1:5" ht="12.75" customHeight="1">
      <c r="A67" s="30" t="s">
        <v>56</v>
      </c>
      <c r="E67" s="31" t="s">
        <v>1036</v>
      </c>
    </row>
    <row r="68" spans="1:5" ht="12.75" customHeight="1">
      <c r="A68" s="30" t="s">
        <v>57</v>
      </c>
      <c r="E68" s="32" t="s">
        <v>4</v>
      </c>
    </row>
    <row r="69" spans="5:5" ht="12.75" customHeight="1">
      <c r="E69" s="31" t="s">
        <v>58</v>
      </c>
    </row>
    <row r="70" spans="1:16" ht="12.75" customHeight="1">
      <c r="A70" t="s">
        <v>50</v>
      </c>
      <c s="6" t="s">
        <v>105</v>
      </c>
      <c s="6" t="s">
        <v>1037</v>
      </c>
      <c t="s">
        <v>4</v>
      </c>
      <c s="26" t="s">
        <v>1038</v>
      </c>
      <c s="27" t="s">
        <v>98</v>
      </c>
      <c s="28">
        <v>2</v>
      </c>
      <c s="27">
        <v>0</v>
      </c>
      <c s="27">
        <f>ROUND(G70*H70,6)</f>
      </c>
      <c r="L70" s="29">
        <v>0</v>
      </c>
      <c s="24">
        <f>ROUND(ROUND(L70,2)*ROUND(G70,3),2)</f>
      </c>
      <c s="27" t="s">
        <v>55</v>
      </c>
      <c>
        <f>(M70*21)/100</f>
      </c>
      <c t="s">
        <v>27</v>
      </c>
    </row>
    <row r="71" spans="1:5" ht="12.75" customHeight="1">
      <c r="A71" s="30" t="s">
        <v>56</v>
      </c>
      <c r="E71" s="31" t="s">
        <v>1038</v>
      </c>
    </row>
    <row r="72" spans="1:5" ht="12.75" customHeight="1">
      <c r="A72" s="30" t="s">
        <v>57</v>
      </c>
      <c r="E72" s="32" t="s">
        <v>4</v>
      </c>
    </row>
    <row r="73" spans="5:5" ht="12.75" customHeight="1">
      <c r="E73" s="31" t="s">
        <v>58</v>
      </c>
    </row>
    <row r="74" spans="1:16" ht="12.75" customHeight="1">
      <c r="A74" t="s">
        <v>50</v>
      </c>
      <c s="6" t="s">
        <v>108</v>
      </c>
      <c s="6" t="s">
        <v>897</v>
      </c>
      <c t="s">
        <v>4</v>
      </c>
      <c s="26" t="s">
        <v>898</v>
      </c>
      <c s="27" t="s">
        <v>98</v>
      </c>
      <c s="28">
        <v>1</v>
      </c>
      <c s="27">
        <v>0</v>
      </c>
      <c s="27">
        <f>ROUND(G74*H74,6)</f>
      </c>
      <c r="L74" s="29">
        <v>0</v>
      </c>
      <c s="24">
        <f>ROUND(ROUND(L74,2)*ROUND(G74,3),2)</f>
      </c>
      <c s="27" t="s">
        <v>55</v>
      </c>
      <c>
        <f>(M74*21)/100</f>
      </c>
      <c t="s">
        <v>27</v>
      </c>
    </row>
    <row r="75" spans="1:5" ht="12.75" customHeight="1">
      <c r="A75" s="30" t="s">
        <v>56</v>
      </c>
      <c r="E75" s="31" t="s">
        <v>898</v>
      </c>
    </row>
    <row r="76" spans="1:5" ht="12.75" customHeight="1">
      <c r="A76" s="30" t="s">
        <v>57</v>
      </c>
      <c r="E76" s="32" t="s">
        <v>4</v>
      </c>
    </row>
    <row r="77" spans="5:5" ht="12.75" customHeight="1">
      <c r="E77"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4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1041</v>
      </c>
      <c r="E8" s="23" t="s">
        <v>1042</v>
      </c>
      <c r="J8" s="22">
        <f>0+J9+J34+J51+J60+J69+J126+J147+J172+J181+J230+J283+J312+J361+J366</f>
      </c>
      <c s="22">
        <f>0+K9+K34+K51+K60+K69+K126+K147+K172+K181+K230+K283+K312+K361+K366</f>
      </c>
      <c s="22">
        <f>0+L9+L34+L51+L60+L69+L126+L147+L172+L181+L230+L283+L312+L361+L366</f>
      </c>
      <c s="22">
        <f>0+M9+M34+M51+M60+M69+M126+M147+M172+M181+M230+M283+M312+M361+M366</f>
      </c>
    </row>
    <row r="9" spans="1:13" ht="12.75" customHeight="1">
      <c r="A9" t="s">
        <v>47</v>
      </c>
      <c r="C9" s="7" t="s">
        <v>48</v>
      </c>
      <c r="E9" s="25" t="s">
        <v>49</v>
      </c>
      <c r="J9" s="24">
        <f>0</f>
      </c>
      <c s="24">
        <f>0</f>
      </c>
      <c s="24">
        <f>0+L10+L14+L18+L22+L26+L30</f>
      </c>
      <c s="24">
        <f>0+M10+M14+M18+M22+M26+M30</f>
      </c>
    </row>
    <row r="10" spans="1:16" ht="12.75" customHeight="1">
      <c r="A10" t="s">
        <v>50</v>
      </c>
      <c s="6" t="s">
        <v>51</v>
      </c>
      <c s="6" t="s">
        <v>1043</v>
      </c>
      <c t="s">
        <v>4</v>
      </c>
      <c s="26" t="s">
        <v>1044</v>
      </c>
      <c s="27" t="s">
        <v>54</v>
      </c>
      <c s="28">
        <v>35.125</v>
      </c>
      <c s="27">
        <v>0</v>
      </c>
      <c s="27">
        <f>ROUND(G10*H10,6)</f>
      </c>
      <c r="L10" s="29">
        <v>0</v>
      </c>
      <c s="24">
        <f>ROUND(ROUND(L10,2)*ROUND(G10,3),2)</f>
      </c>
      <c s="27" t="s">
        <v>55</v>
      </c>
      <c>
        <f>(M10*21)/100</f>
      </c>
      <c t="s">
        <v>27</v>
      </c>
    </row>
    <row r="11" spans="1:5" ht="12.75" customHeight="1">
      <c r="A11" s="30" t="s">
        <v>56</v>
      </c>
      <c r="E11" s="31" t="s">
        <v>1045</v>
      </c>
    </row>
    <row r="12" spans="1:5" ht="12.75" customHeight="1">
      <c r="A12" s="30" t="s">
        <v>57</v>
      </c>
      <c r="E12" s="32" t="s">
        <v>4</v>
      </c>
    </row>
    <row r="13" spans="5:5" ht="12.75" customHeight="1">
      <c r="E13" s="31" t="s">
        <v>1046</v>
      </c>
    </row>
    <row r="14" spans="1:16" ht="12.75" customHeight="1">
      <c r="A14" t="s">
        <v>50</v>
      </c>
      <c s="6" t="s">
        <v>27</v>
      </c>
      <c s="6" t="s">
        <v>1047</v>
      </c>
      <c t="s">
        <v>4</v>
      </c>
      <c s="26" t="s">
        <v>1048</v>
      </c>
      <c s="27" t="s">
        <v>54</v>
      </c>
      <c s="28">
        <v>2.88</v>
      </c>
      <c s="27">
        <v>0</v>
      </c>
      <c s="27">
        <f>ROUND(G14*H14,6)</f>
      </c>
      <c r="L14" s="29">
        <v>0</v>
      </c>
      <c s="24">
        <f>ROUND(ROUND(L14,2)*ROUND(G14,3),2)</f>
      </c>
      <c s="27" t="s">
        <v>55</v>
      </c>
      <c>
        <f>(M14*21)/100</f>
      </c>
      <c t="s">
        <v>27</v>
      </c>
    </row>
    <row r="15" spans="1:5" ht="12.75" customHeight="1">
      <c r="A15" s="30" t="s">
        <v>56</v>
      </c>
      <c r="E15" s="31" t="s">
        <v>1049</v>
      </c>
    </row>
    <row r="16" spans="1:5" ht="12.75" customHeight="1">
      <c r="A16" s="30" t="s">
        <v>57</v>
      </c>
      <c r="E16" s="32" t="s">
        <v>4</v>
      </c>
    </row>
    <row r="17" spans="5:5" ht="12.75" customHeight="1">
      <c r="E17" s="31" t="s">
        <v>1050</v>
      </c>
    </row>
    <row r="18" spans="1:16" ht="12.75" customHeight="1">
      <c r="A18" t="s">
        <v>50</v>
      </c>
      <c s="6" t="s">
        <v>25</v>
      </c>
      <c s="6" t="s">
        <v>1051</v>
      </c>
      <c t="s">
        <v>4</v>
      </c>
      <c s="26" t="s">
        <v>1052</v>
      </c>
      <c s="27" t="s">
        <v>54</v>
      </c>
      <c s="28">
        <v>1.6</v>
      </c>
      <c s="27">
        <v>0</v>
      </c>
      <c s="27">
        <f>ROUND(G18*H18,6)</f>
      </c>
      <c r="L18" s="29">
        <v>0</v>
      </c>
      <c s="24">
        <f>ROUND(ROUND(L18,2)*ROUND(G18,3),2)</f>
      </c>
      <c s="27" t="s">
        <v>55</v>
      </c>
      <c>
        <f>(M18*21)/100</f>
      </c>
      <c t="s">
        <v>27</v>
      </c>
    </row>
    <row r="19" spans="1:5" ht="12.75" customHeight="1">
      <c r="A19" s="30" t="s">
        <v>56</v>
      </c>
      <c r="E19" s="31" t="s">
        <v>1053</v>
      </c>
    </row>
    <row r="20" spans="1:5" ht="12.75" customHeight="1">
      <c r="A20" s="30" t="s">
        <v>57</v>
      </c>
      <c r="E20" s="32" t="s">
        <v>4</v>
      </c>
    </row>
    <row r="21" spans="5:5" ht="12.75" customHeight="1">
      <c r="E21" s="31" t="s">
        <v>1054</v>
      </c>
    </row>
    <row r="22" spans="1:16" ht="12.75" customHeight="1">
      <c r="A22" t="s">
        <v>50</v>
      </c>
      <c s="6" t="s">
        <v>68</v>
      </c>
      <c s="6" t="s">
        <v>1055</v>
      </c>
      <c t="s">
        <v>4</v>
      </c>
      <c s="26" t="s">
        <v>1056</v>
      </c>
      <c s="27" t="s">
        <v>54</v>
      </c>
      <c s="28">
        <v>3.6</v>
      </c>
      <c s="27">
        <v>0</v>
      </c>
      <c s="27">
        <f>ROUND(G22*H22,6)</f>
      </c>
      <c r="L22" s="29">
        <v>0</v>
      </c>
      <c s="24">
        <f>ROUND(ROUND(L22,2)*ROUND(G22,3),2)</f>
      </c>
      <c s="27" t="s">
        <v>55</v>
      </c>
      <c>
        <f>(M22*21)/100</f>
      </c>
      <c t="s">
        <v>27</v>
      </c>
    </row>
    <row r="23" spans="1:5" ht="12.75" customHeight="1">
      <c r="A23" s="30" t="s">
        <v>56</v>
      </c>
      <c r="E23" s="31" t="s">
        <v>1057</v>
      </c>
    </row>
    <row r="24" spans="1:5" ht="12.75" customHeight="1">
      <c r="A24" s="30" t="s">
        <v>57</v>
      </c>
      <c r="E24" s="32" t="s">
        <v>4</v>
      </c>
    </row>
    <row r="25" spans="5:5" ht="12.75" customHeight="1">
      <c r="E25" s="31" t="s">
        <v>1058</v>
      </c>
    </row>
    <row r="26" spans="1:16" ht="12.75" customHeight="1">
      <c r="A26" t="s">
        <v>50</v>
      </c>
      <c s="6" t="s">
        <v>71</v>
      </c>
      <c s="6" t="s">
        <v>1059</v>
      </c>
      <c t="s">
        <v>4</v>
      </c>
      <c s="26" t="s">
        <v>1060</v>
      </c>
      <c s="27" t="s">
        <v>54</v>
      </c>
      <c s="28">
        <v>3.6</v>
      </c>
      <c s="27">
        <v>0</v>
      </c>
      <c s="27">
        <f>ROUND(G26*H26,6)</f>
      </c>
      <c r="L26" s="29">
        <v>0</v>
      </c>
      <c s="24">
        <f>ROUND(ROUND(L26,2)*ROUND(G26,3),2)</f>
      </c>
      <c s="27" t="s">
        <v>55</v>
      </c>
      <c>
        <f>(M26*21)/100</f>
      </c>
      <c t="s">
        <v>27</v>
      </c>
    </row>
    <row r="27" spans="1:5" ht="12.75" customHeight="1">
      <c r="A27" s="30" t="s">
        <v>56</v>
      </c>
      <c r="E27" s="31" t="s">
        <v>1061</v>
      </c>
    </row>
    <row r="28" spans="1:5" ht="12.75" customHeight="1">
      <c r="A28" s="30" t="s">
        <v>57</v>
      </c>
      <c r="E28" s="32" t="s">
        <v>4</v>
      </c>
    </row>
    <row r="29" spans="5:5" ht="12.75" customHeight="1">
      <c r="E29" s="31" t="s">
        <v>1062</v>
      </c>
    </row>
    <row r="30" spans="1:16" ht="12.75" customHeight="1">
      <c r="A30" t="s">
        <v>50</v>
      </c>
      <c s="6" t="s">
        <v>26</v>
      </c>
      <c s="6" t="s">
        <v>1063</v>
      </c>
      <c t="s">
        <v>4</v>
      </c>
      <c s="26" t="s">
        <v>1064</v>
      </c>
      <c s="27" t="s">
        <v>54</v>
      </c>
      <c s="28">
        <v>0.777</v>
      </c>
      <c s="27">
        <v>0</v>
      </c>
      <c s="27">
        <f>ROUND(G30*H30,6)</f>
      </c>
      <c r="L30" s="29">
        <v>0</v>
      </c>
      <c s="24">
        <f>ROUND(ROUND(L30,2)*ROUND(G30,3),2)</f>
      </c>
      <c s="27" t="s">
        <v>55</v>
      </c>
      <c>
        <f>(M30*21)/100</f>
      </c>
      <c t="s">
        <v>27</v>
      </c>
    </row>
    <row r="31" spans="1:5" ht="12.75" customHeight="1">
      <c r="A31" s="30" t="s">
        <v>56</v>
      </c>
      <c r="E31" s="31" t="s">
        <v>1065</v>
      </c>
    </row>
    <row r="32" spans="1:5" ht="12.75" customHeight="1">
      <c r="A32" s="30" t="s">
        <v>57</v>
      </c>
      <c r="E32" s="32" t="s">
        <v>4</v>
      </c>
    </row>
    <row r="33" spans="5:5" ht="12.75" customHeight="1">
      <c r="E33" s="31" t="s">
        <v>1066</v>
      </c>
    </row>
    <row r="34" spans="1:13" ht="12.75" customHeight="1">
      <c r="A34" t="s">
        <v>47</v>
      </c>
      <c r="C34" s="7" t="s">
        <v>1067</v>
      </c>
      <c r="E34" s="25" t="s">
        <v>1068</v>
      </c>
      <c r="J34" s="24">
        <f>0</f>
      </c>
      <c s="24">
        <f>0</f>
      </c>
      <c s="24">
        <f>0+L35+L39+L43+L47</f>
      </c>
      <c s="24">
        <f>0+M35+M39+M43+M47</f>
      </c>
    </row>
    <row r="35" spans="1:16" ht="12.75" customHeight="1">
      <c r="A35" t="s">
        <v>50</v>
      </c>
      <c s="6" t="s">
        <v>76</v>
      </c>
      <c s="6" t="s">
        <v>1069</v>
      </c>
      <c t="s">
        <v>4</v>
      </c>
      <c s="26" t="s">
        <v>1070</v>
      </c>
      <c s="27" t="s">
        <v>98</v>
      </c>
      <c s="28">
        <v>1</v>
      </c>
      <c s="27">
        <v>0</v>
      </c>
      <c s="27">
        <f>ROUND(G35*H35,6)</f>
      </c>
      <c r="L35" s="29">
        <v>0</v>
      </c>
      <c s="24">
        <f>ROUND(ROUND(L35,2)*ROUND(G35,3),2)</f>
      </c>
      <c s="27" t="s">
        <v>55</v>
      </c>
      <c>
        <f>(M35*21)/100</f>
      </c>
      <c t="s">
        <v>27</v>
      </c>
    </row>
    <row r="36" spans="1:5" ht="12.75" customHeight="1">
      <c r="A36" s="30" t="s">
        <v>56</v>
      </c>
      <c r="E36" s="31" t="s">
        <v>1071</v>
      </c>
    </row>
    <row r="37" spans="1:5" ht="12.75" customHeight="1">
      <c r="A37" s="30" t="s">
        <v>57</v>
      </c>
      <c r="E37" s="32" t="s">
        <v>4</v>
      </c>
    </row>
    <row r="38" spans="5:5" ht="12.75" customHeight="1">
      <c r="E38" s="31" t="s">
        <v>58</v>
      </c>
    </row>
    <row r="39" spans="1:16" ht="12.75" customHeight="1">
      <c r="A39" t="s">
        <v>50</v>
      </c>
      <c s="6" t="s">
        <v>79</v>
      </c>
      <c s="6" t="s">
        <v>1072</v>
      </c>
      <c t="s">
        <v>4</v>
      </c>
      <c s="26" t="s">
        <v>1073</v>
      </c>
      <c s="27" t="s">
        <v>98</v>
      </c>
      <c s="28">
        <v>1</v>
      </c>
      <c s="27">
        <v>0</v>
      </c>
      <c s="27">
        <f>ROUND(G39*H39,6)</f>
      </c>
      <c r="L39" s="29">
        <v>0</v>
      </c>
      <c s="24">
        <f>ROUND(ROUND(L39,2)*ROUND(G39,3),2)</f>
      </c>
      <c s="27" t="s">
        <v>55</v>
      </c>
      <c>
        <f>(M39*21)/100</f>
      </c>
      <c t="s">
        <v>27</v>
      </c>
    </row>
    <row r="40" spans="1:5" ht="12.75" customHeight="1">
      <c r="A40" s="30" t="s">
        <v>56</v>
      </c>
      <c r="E40" s="31" t="s">
        <v>1074</v>
      </c>
    </row>
    <row r="41" spans="1:5" ht="12.75" customHeight="1">
      <c r="A41" s="30" t="s">
        <v>57</v>
      </c>
      <c r="E41" s="32" t="s">
        <v>4</v>
      </c>
    </row>
    <row r="42" spans="5:5" ht="12.75" customHeight="1">
      <c r="E42" s="31" t="s">
        <v>58</v>
      </c>
    </row>
    <row r="43" spans="1:16" ht="12.75" customHeight="1">
      <c r="A43" t="s">
        <v>50</v>
      </c>
      <c s="6" t="s">
        <v>83</v>
      </c>
      <c s="6" t="s">
        <v>1075</v>
      </c>
      <c t="s">
        <v>4</v>
      </c>
      <c s="26" t="s">
        <v>1076</v>
      </c>
      <c s="27" t="s">
        <v>98</v>
      </c>
      <c s="28">
        <v>3</v>
      </c>
      <c s="27">
        <v>0</v>
      </c>
      <c s="27">
        <f>ROUND(G43*H43,6)</f>
      </c>
      <c r="L43" s="29">
        <v>0</v>
      </c>
      <c s="24">
        <f>ROUND(ROUND(L43,2)*ROUND(G43,3),2)</f>
      </c>
      <c s="27" t="s">
        <v>55</v>
      </c>
      <c>
        <f>(M43*21)/100</f>
      </c>
      <c t="s">
        <v>27</v>
      </c>
    </row>
    <row r="44" spans="1:5" ht="12.75" customHeight="1">
      <c r="A44" s="30" t="s">
        <v>56</v>
      </c>
      <c r="E44" s="31" t="s">
        <v>1077</v>
      </c>
    </row>
    <row r="45" spans="1:5" ht="12.75" customHeight="1">
      <c r="A45" s="30" t="s">
        <v>57</v>
      </c>
      <c r="E45" s="32" t="s">
        <v>4</v>
      </c>
    </row>
    <row r="46" spans="5:5" ht="12.75" customHeight="1">
      <c r="E46" s="31" t="s">
        <v>58</v>
      </c>
    </row>
    <row r="47" spans="1:16" ht="12.75" customHeight="1">
      <c r="A47" t="s">
        <v>50</v>
      </c>
      <c s="6" t="s">
        <v>86</v>
      </c>
      <c s="6" t="s">
        <v>1078</v>
      </c>
      <c t="s">
        <v>4</v>
      </c>
      <c s="26" t="s">
        <v>1079</v>
      </c>
      <c s="27" t="s">
        <v>98</v>
      </c>
      <c s="28">
        <v>3</v>
      </c>
      <c s="27">
        <v>0</v>
      </c>
      <c s="27">
        <f>ROUND(G47*H47,6)</f>
      </c>
      <c r="L47" s="29">
        <v>0</v>
      </c>
      <c s="24">
        <f>ROUND(ROUND(L47,2)*ROUND(G47,3),2)</f>
      </c>
      <c s="27" t="s">
        <v>55</v>
      </c>
      <c>
        <f>(M47*21)/100</f>
      </c>
      <c t="s">
        <v>27</v>
      </c>
    </row>
    <row r="48" spans="1:5" ht="12.75" customHeight="1">
      <c r="A48" s="30" t="s">
        <v>56</v>
      </c>
      <c r="E48" s="31" t="s">
        <v>1080</v>
      </c>
    </row>
    <row r="49" spans="1:5" ht="12.75" customHeight="1">
      <c r="A49" s="30" t="s">
        <v>57</v>
      </c>
      <c r="E49" s="32" t="s">
        <v>4</v>
      </c>
    </row>
    <row r="50" spans="5:5" ht="12.75" customHeight="1">
      <c r="E50" s="31" t="s">
        <v>58</v>
      </c>
    </row>
    <row r="51" spans="1:13" ht="12.75" customHeight="1">
      <c r="A51" t="s">
        <v>47</v>
      </c>
      <c r="C51" s="7" t="s">
        <v>1081</v>
      </c>
      <c r="E51" s="25" t="s">
        <v>1082</v>
      </c>
      <c r="J51" s="24">
        <f>0</f>
      </c>
      <c s="24">
        <f>0</f>
      </c>
      <c s="24">
        <f>0+L52+L56</f>
      </c>
      <c s="24">
        <f>0+M52+M56</f>
      </c>
    </row>
    <row r="52" spans="1:16" ht="12.75" customHeight="1">
      <c r="A52" t="s">
        <v>50</v>
      </c>
      <c s="6" t="s">
        <v>89</v>
      </c>
      <c s="6" t="s">
        <v>1083</v>
      </c>
      <c t="s">
        <v>4</v>
      </c>
      <c s="26" t="s">
        <v>1084</v>
      </c>
      <c s="27" t="s">
        <v>1085</v>
      </c>
      <c s="28">
        <v>4792</v>
      </c>
      <c s="27">
        <v>0</v>
      </c>
      <c s="27">
        <f>ROUND(G52*H52,6)</f>
      </c>
      <c r="L52" s="29">
        <v>0</v>
      </c>
      <c s="24">
        <f>ROUND(ROUND(L52,2)*ROUND(G52,3),2)</f>
      </c>
      <c s="27" t="s">
        <v>55</v>
      </c>
      <c>
        <f>(M52*21)/100</f>
      </c>
      <c t="s">
        <v>27</v>
      </c>
    </row>
    <row r="53" spans="1:5" ht="12.75" customHeight="1">
      <c r="A53" s="30" t="s">
        <v>56</v>
      </c>
      <c r="E53" s="31" t="s">
        <v>1084</v>
      </c>
    </row>
    <row r="54" spans="1:5" ht="12.75" customHeight="1">
      <c r="A54" s="30" t="s">
        <v>57</v>
      </c>
      <c r="E54" s="32" t="s">
        <v>1086</v>
      </c>
    </row>
    <row r="55" spans="5:5" ht="12.75" customHeight="1">
      <c r="E55" s="31" t="s">
        <v>58</v>
      </c>
    </row>
    <row r="56" spans="1:16" ht="12.75" customHeight="1">
      <c r="A56" t="s">
        <v>50</v>
      </c>
      <c s="6" t="s">
        <v>92</v>
      </c>
      <c s="6" t="s">
        <v>1087</v>
      </c>
      <c t="s">
        <v>4</v>
      </c>
      <c s="26" t="s">
        <v>1088</v>
      </c>
      <c s="27" t="s">
        <v>1085</v>
      </c>
      <c s="28">
        <v>4757</v>
      </c>
      <c s="27">
        <v>0</v>
      </c>
      <c s="27">
        <f>ROUND(G56*H56,6)</f>
      </c>
      <c r="L56" s="29">
        <v>0</v>
      </c>
      <c s="24">
        <f>ROUND(ROUND(L56,2)*ROUND(G56,3),2)</f>
      </c>
      <c s="27" t="s">
        <v>55</v>
      </c>
      <c>
        <f>(M56*21)/100</f>
      </c>
      <c t="s">
        <v>27</v>
      </c>
    </row>
    <row r="57" spans="1:5" ht="12.75" customHeight="1">
      <c r="A57" s="30" t="s">
        <v>56</v>
      </c>
      <c r="E57" s="31" t="s">
        <v>1088</v>
      </c>
    </row>
    <row r="58" spans="1:5" ht="12.75" customHeight="1">
      <c r="A58" s="30" t="s">
        <v>57</v>
      </c>
      <c r="E58" s="32" t="s">
        <v>1089</v>
      </c>
    </row>
    <row r="59" spans="5:5" ht="12.75" customHeight="1">
      <c r="E59" s="31" t="s">
        <v>58</v>
      </c>
    </row>
    <row r="60" spans="1:13" ht="12.75" customHeight="1">
      <c r="A60" t="s">
        <v>47</v>
      </c>
      <c r="C60" s="7" t="s">
        <v>1090</v>
      </c>
      <c r="E60" s="25" t="s">
        <v>1091</v>
      </c>
      <c r="J60" s="24">
        <f>0</f>
      </c>
      <c s="24">
        <f>0</f>
      </c>
      <c s="24">
        <f>0+L61+L65</f>
      </c>
      <c s="24">
        <f>0+M61+M65</f>
      </c>
    </row>
    <row r="61" spans="1:16" ht="12.75" customHeight="1">
      <c r="A61" t="s">
        <v>50</v>
      </c>
      <c s="6" t="s">
        <v>95</v>
      </c>
      <c s="6" t="s">
        <v>1092</v>
      </c>
      <c t="s">
        <v>4</v>
      </c>
      <c s="26" t="s">
        <v>1084</v>
      </c>
      <c s="27" t="s">
        <v>1085</v>
      </c>
      <c s="28">
        <v>768</v>
      </c>
      <c s="27">
        <v>0</v>
      </c>
      <c s="27">
        <f>ROUND(G61*H61,6)</f>
      </c>
      <c r="L61" s="29">
        <v>0</v>
      </c>
      <c s="24">
        <f>ROUND(ROUND(L61,2)*ROUND(G61,3),2)</f>
      </c>
      <c s="27" t="s">
        <v>55</v>
      </c>
      <c>
        <f>(M61*21)/100</f>
      </c>
      <c t="s">
        <v>27</v>
      </c>
    </row>
    <row r="62" spans="1:5" ht="12.75" customHeight="1">
      <c r="A62" s="30" t="s">
        <v>56</v>
      </c>
      <c r="E62" s="31" t="s">
        <v>1093</v>
      </c>
    </row>
    <row r="63" spans="1:5" ht="12.75" customHeight="1">
      <c r="A63" s="30" t="s">
        <v>57</v>
      </c>
      <c r="E63" s="32" t="s">
        <v>4</v>
      </c>
    </row>
    <row r="64" spans="5:5" ht="12.75" customHeight="1">
      <c r="E64" s="31" t="s">
        <v>58</v>
      </c>
    </row>
    <row r="65" spans="1:16" ht="12.75" customHeight="1">
      <c r="A65" t="s">
        <v>50</v>
      </c>
      <c s="6" t="s">
        <v>99</v>
      </c>
      <c s="6" t="s">
        <v>1094</v>
      </c>
      <c t="s">
        <v>4</v>
      </c>
      <c s="26" t="s">
        <v>1088</v>
      </c>
      <c s="27" t="s">
        <v>1085</v>
      </c>
      <c s="28">
        <v>1111</v>
      </c>
      <c s="27">
        <v>0</v>
      </c>
      <c s="27">
        <f>ROUND(G65*H65,6)</f>
      </c>
      <c r="L65" s="29">
        <v>0</v>
      </c>
      <c s="24">
        <f>ROUND(ROUND(L65,2)*ROUND(G65,3),2)</f>
      </c>
      <c s="27" t="s">
        <v>55</v>
      </c>
      <c>
        <f>(M65*21)/100</f>
      </c>
      <c t="s">
        <v>27</v>
      </c>
    </row>
    <row r="66" spans="1:5" ht="12.75" customHeight="1">
      <c r="A66" s="30" t="s">
        <v>56</v>
      </c>
      <c r="E66" s="31" t="s">
        <v>1095</v>
      </c>
    </row>
    <row r="67" spans="1:5" ht="12.75" customHeight="1">
      <c r="A67" s="30" t="s">
        <v>57</v>
      </c>
      <c r="E67" s="32" t="s">
        <v>4</v>
      </c>
    </row>
    <row r="68" spans="5:5" ht="12.75" customHeight="1">
      <c r="E68" s="31" t="s">
        <v>58</v>
      </c>
    </row>
    <row r="69" spans="1:13" ht="12.75" customHeight="1">
      <c r="A69" t="s">
        <v>47</v>
      </c>
      <c r="C69" s="7" t="s">
        <v>1096</v>
      </c>
      <c r="E69" s="25" t="s">
        <v>1097</v>
      </c>
      <c r="J69" s="24">
        <f>0</f>
      </c>
      <c s="24">
        <f>0</f>
      </c>
      <c s="24">
        <f>0+L70+L74+L78+L82+L86+L90+L94+L98+L102+L106+L110+L114+L118+L122</f>
      </c>
      <c s="24">
        <f>0+M70+M74+M78+M82+M86+M90+M94+M98+M102+M106+M110+M114+M118+M122</f>
      </c>
    </row>
    <row r="70" spans="1:16" ht="12.75" customHeight="1">
      <c r="A70" t="s">
        <v>50</v>
      </c>
      <c s="6" t="s">
        <v>102</v>
      </c>
      <c s="6" t="s">
        <v>1098</v>
      </c>
      <c t="s">
        <v>4</v>
      </c>
      <c s="26" t="s">
        <v>1099</v>
      </c>
      <c s="27" t="s">
        <v>98</v>
      </c>
      <c s="28">
        <v>15</v>
      </c>
      <c s="27">
        <v>0</v>
      </c>
      <c s="27">
        <f>ROUND(G70*H70,6)</f>
      </c>
      <c r="L70" s="29">
        <v>0</v>
      </c>
      <c s="24">
        <f>ROUND(ROUND(L70,2)*ROUND(G70,3),2)</f>
      </c>
      <c s="27" t="s">
        <v>55</v>
      </c>
      <c>
        <f>(M70*21)/100</f>
      </c>
      <c t="s">
        <v>27</v>
      </c>
    </row>
    <row r="71" spans="1:5" ht="12.75" customHeight="1">
      <c r="A71" s="30" t="s">
        <v>56</v>
      </c>
      <c r="E71" s="31" t="s">
        <v>1099</v>
      </c>
    </row>
    <row r="72" spans="1:5" ht="12.75" customHeight="1">
      <c r="A72" s="30" t="s">
        <v>57</v>
      </c>
      <c r="E72" s="32" t="s">
        <v>4</v>
      </c>
    </row>
    <row r="73" spans="5:5" ht="12.75" customHeight="1">
      <c r="E73" s="31" t="s">
        <v>58</v>
      </c>
    </row>
    <row r="74" spans="1:16" ht="12.75" customHeight="1">
      <c r="A74" t="s">
        <v>50</v>
      </c>
      <c s="6" t="s">
        <v>105</v>
      </c>
      <c s="6" t="s">
        <v>1100</v>
      </c>
      <c t="s">
        <v>4</v>
      </c>
      <c s="26" t="s">
        <v>1101</v>
      </c>
      <c s="27" t="s">
        <v>98</v>
      </c>
      <c s="28">
        <v>46</v>
      </c>
      <c s="27">
        <v>0</v>
      </c>
      <c s="27">
        <f>ROUND(G74*H74,6)</f>
      </c>
      <c r="L74" s="29">
        <v>0</v>
      </c>
      <c s="24">
        <f>ROUND(ROUND(L74,2)*ROUND(G74,3),2)</f>
      </c>
      <c s="27" t="s">
        <v>55</v>
      </c>
      <c>
        <f>(M74*21)/100</f>
      </c>
      <c t="s">
        <v>27</v>
      </c>
    </row>
    <row r="75" spans="1:5" ht="12.75" customHeight="1">
      <c r="A75" s="30" t="s">
        <v>56</v>
      </c>
      <c r="E75" s="31" t="s">
        <v>1101</v>
      </c>
    </row>
    <row r="76" spans="1:5" ht="12.75" customHeight="1">
      <c r="A76" s="30" t="s">
        <v>57</v>
      </c>
      <c r="E76" s="32" t="s">
        <v>4</v>
      </c>
    </row>
    <row r="77" spans="5:5" ht="12.75" customHeight="1">
      <c r="E77" s="31" t="s">
        <v>1102</v>
      </c>
    </row>
    <row r="78" spans="1:16" ht="12.75" customHeight="1">
      <c r="A78" t="s">
        <v>50</v>
      </c>
      <c s="6" t="s">
        <v>108</v>
      </c>
      <c s="6" t="s">
        <v>1103</v>
      </c>
      <c t="s">
        <v>4</v>
      </c>
      <c s="26" t="s">
        <v>1104</v>
      </c>
      <c s="27" t="s">
        <v>98</v>
      </c>
      <c s="28">
        <v>30</v>
      </c>
      <c s="27">
        <v>0</v>
      </c>
      <c s="27">
        <f>ROUND(G78*H78,6)</f>
      </c>
      <c r="L78" s="29">
        <v>0</v>
      </c>
      <c s="24">
        <f>ROUND(ROUND(L78,2)*ROUND(G78,3),2)</f>
      </c>
      <c s="27" t="s">
        <v>55</v>
      </c>
      <c>
        <f>(M78*21)/100</f>
      </c>
      <c t="s">
        <v>27</v>
      </c>
    </row>
    <row r="79" spans="1:5" ht="12.75" customHeight="1">
      <c r="A79" s="30" t="s">
        <v>56</v>
      </c>
      <c r="E79" s="31" t="s">
        <v>1104</v>
      </c>
    </row>
    <row r="80" spans="1:5" ht="12.75" customHeight="1">
      <c r="A80" s="30" t="s">
        <v>57</v>
      </c>
      <c r="E80" s="32" t="s">
        <v>4</v>
      </c>
    </row>
    <row r="81" spans="5:5" ht="12.75" customHeight="1">
      <c r="E81" s="31" t="s">
        <v>58</v>
      </c>
    </row>
    <row r="82" spans="1:16" ht="12.75" customHeight="1">
      <c r="A82" t="s">
        <v>50</v>
      </c>
      <c s="6" t="s">
        <v>111</v>
      </c>
      <c s="6" t="s">
        <v>1105</v>
      </c>
      <c t="s">
        <v>4</v>
      </c>
      <c s="26" t="s">
        <v>1106</v>
      </c>
      <c s="27" t="s">
        <v>98</v>
      </c>
      <c s="28">
        <v>24</v>
      </c>
      <c s="27">
        <v>0</v>
      </c>
      <c s="27">
        <f>ROUND(G82*H82,6)</f>
      </c>
      <c r="L82" s="29">
        <v>0</v>
      </c>
      <c s="24">
        <f>ROUND(ROUND(L82,2)*ROUND(G82,3),2)</f>
      </c>
      <c s="27" t="s">
        <v>55</v>
      </c>
      <c>
        <f>(M82*21)/100</f>
      </c>
      <c t="s">
        <v>27</v>
      </c>
    </row>
    <row r="83" spans="1:5" ht="12.75" customHeight="1">
      <c r="A83" s="30" t="s">
        <v>56</v>
      </c>
      <c r="E83" s="31" t="s">
        <v>1106</v>
      </c>
    </row>
    <row r="84" spans="1:5" ht="12.75" customHeight="1">
      <c r="A84" s="30" t="s">
        <v>57</v>
      </c>
      <c r="E84" s="32" t="s">
        <v>4</v>
      </c>
    </row>
    <row r="85" spans="5:5" ht="12.75" customHeight="1">
      <c r="E85" s="31" t="s">
        <v>1107</v>
      </c>
    </row>
    <row r="86" spans="1:16" ht="12.75" customHeight="1">
      <c r="A86" t="s">
        <v>50</v>
      </c>
      <c s="6" t="s">
        <v>114</v>
      </c>
      <c s="6" t="s">
        <v>1108</v>
      </c>
      <c t="s">
        <v>4</v>
      </c>
      <c s="26" t="s">
        <v>1109</v>
      </c>
      <c s="27" t="s">
        <v>98</v>
      </c>
      <c s="28">
        <v>75</v>
      </c>
      <c s="27">
        <v>0</v>
      </c>
      <c s="27">
        <f>ROUND(G86*H86,6)</f>
      </c>
      <c r="L86" s="29">
        <v>0</v>
      </c>
      <c s="24">
        <f>ROUND(ROUND(L86,2)*ROUND(G86,3),2)</f>
      </c>
      <c s="27" t="s">
        <v>55</v>
      </c>
      <c>
        <f>(M86*21)/100</f>
      </c>
      <c t="s">
        <v>27</v>
      </c>
    </row>
    <row r="87" spans="1:5" ht="12.75" customHeight="1">
      <c r="A87" s="30" t="s">
        <v>56</v>
      </c>
      <c r="E87" s="31" t="s">
        <v>1109</v>
      </c>
    </row>
    <row r="88" spans="1:5" ht="12.75" customHeight="1">
      <c r="A88" s="30" t="s">
        <v>57</v>
      </c>
      <c r="E88" s="32" t="s">
        <v>4</v>
      </c>
    </row>
    <row r="89" spans="5:5" ht="12.75" customHeight="1">
      <c r="E89" s="31" t="s">
        <v>1110</v>
      </c>
    </row>
    <row r="90" spans="1:16" ht="12.75" customHeight="1">
      <c r="A90" t="s">
        <v>50</v>
      </c>
      <c s="6" t="s">
        <v>117</v>
      </c>
      <c s="6" t="s">
        <v>1111</v>
      </c>
      <c t="s">
        <v>4</v>
      </c>
      <c s="26" t="s">
        <v>1112</v>
      </c>
      <c s="27" t="s">
        <v>98</v>
      </c>
      <c s="28">
        <v>22</v>
      </c>
      <c s="27">
        <v>0</v>
      </c>
      <c s="27">
        <f>ROUND(G90*H90,6)</f>
      </c>
      <c r="L90" s="29">
        <v>0</v>
      </c>
      <c s="24">
        <f>ROUND(ROUND(L90,2)*ROUND(G90,3),2)</f>
      </c>
      <c s="27" t="s">
        <v>55</v>
      </c>
      <c>
        <f>(M90*21)/100</f>
      </c>
      <c t="s">
        <v>27</v>
      </c>
    </row>
    <row r="91" spans="1:5" ht="12.75" customHeight="1">
      <c r="A91" s="30" t="s">
        <v>56</v>
      </c>
      <c r="E91" s="31" t="s">
        <v>1112</v>
      </c>
    </row>
    <row r="92" spans="1:5" ht="12.75" customHeight="1">
      <c r="A92" s="30" t="s">
        <v>57</v>
      </c>
      <c r="E92" s="32" t="s">
        <v>4</v>
      </c>
    </row>
    <row r="93" spans="5:5" ht="12.75" customHeight="1">
      <c r="E93" s="31" t="s">
        <v>58</v>
      </c>
    </row>
    <row r="94" spans="1:16" ht="12.75" customHeight="1">
      <c r="A94" t="s">
        <v>50</v>
      </c>
      <c s="6" t="s">
        <v>121</v>
      </c>
      <c s="6" t="s">
        <v>1113</v>
      </c>
      <c t="s">
        <v>4</v>
      </c>
      <c s="26" t="s">
        <v>1114</v>
      </c>
      <c s="27" t="s">
        <v>98</v>
      </c>
      <c s="28">
        <v>9</v>
      </c>
      <c s="27">
        <v>0</v>
      </c>
      <c s="27">
        <f>ROUND(G94*H94,6)</f>
      </c>
      <c r="L94" s="29">
        <v>0</v>
      </c>
      <c s="24">
        <f>ROUND(ROUND(L94,2)*ROUND(G94,3),2)</f>
      </c>
      <c s="27" t="s">
        <v>55</v>
      </c>
      <c>
        <f>(M94*21)/100</f>
      </c>
      <c t="s">
        <v>27</v>
      </c>
    </row>
    <row r="95" spans="1:5" ht="12.75" customHeight="1">
      <c r="A95" s="30" t="s">
        <v>56</v>
      </c>
      <c r="E95" s="31" t="s">
        <v>1115</v>
      </c>
    </row>
    <row r="96" spans="1:5" ht="12.75" customHeight="1">
      <c r="A96" s="30" t="s">
        <v>57</v>
      </c>
      <c r="E96" s="32" t="s">
        <v>4</v>
      </c>
    </row>
    <row r="97" spans="5:5" ht="12.75" customHeight="1">
      <c r="E97" s="31" t="s">
        <v>1116</v>
      </c>
    </row>
    <row r="98" spans="1:16" ht="12.75" customHeight="1">
      <c r="A98" t="s">
        <v>50</v>
      </c>
      <c s="6" t="s">
        <v>126</v>
      </c>
      <c s="6" t="s">
        <v>1117</v>
      </c>
      <c t="s">
        <v>4</v>
      </c>
      <c s="26" t="s">
        <v>1118</v>
      </c>
      <c s="27" t="s">
        <v>98</v>
      </c>
      <c s="28">
        <v>6</v>
      </c>
      <c s="27">
        <v>0</v>
      </c>
      <c s="27">
        <f>ROUND(G98*H98,6)</f>
      </c>
      <c r="L98" s="29">
        <v>0</v>
      </c>
      <c s="24">
        <f>ROUND(ROUND(L98,2)*ROUND(G98,3),2)</f>
      </c>
      <c s="27" t="s">
        <v>55</v>
      </c>
      <c>
        <f>(M98*21)/100</f>
      </c>
      <c t="s">
        <v>27</v>
      </c>
    </row>
    <row r="99" spans="1:5" ht="12.75" customHeight="1">
      <c r="A99" s="30" t="s">
        <v>56</v>
      </c>
      <c r="E99" s="31" t="s">
        <v>1119</v>
      </c>
    </row>
    <row r="100" spans="1:5" ht="12.75" customHeight="1">
      <c r="A100" s="30" t="s">
        <v>57</v>
      </c>
      <c r="E100" s="32" t="s">
        <v>4</v>
      </c>
    </row>
    <row r="101" spans="5:5" ht="12.75" customHeight="1">
      <c r="E101" s="31" t="s">
        <v>1120</v>
      </c>
    </row>
    <row r="102" spans="1:16" ht="12.75" customHeight="1">
      <c r="A102" t="s">
        <v>50</v>
      </c>
      <c s="6" t="s">
        <v>130</v>
      </c>
      <c s="6" t="s">
        <v>1121</v>
      </c>
      <c t="s">
        <v>4</v>
      </c>
      <c s="26" t="s">
        <v>1122</v>
      </c>
      <c s="27" t="s">
        <v>98</v>
      </c>
      <c s="28">
        <v>6</v>
      </c>
      <c s="27">
        <v>0</v>
      </c>
      <c s="27">
        <f>ROUND(G102*H102,6)</f>
      </c>
      <c r="L102" s="29">
        <v>0</v>
      </c>
      <c s="24">
        <f>ROUND(ROUND(L102,2)*ROUND(G102,3),2)</f>
      </c>
      <c s="27" t="s">
        <v>55</v>
      </c>
      <c>
        <f>(M102*21)/100</f>
      </c>
      <c t="s">
        <v>27</v>
      </c>
    </row>
    <row r="103" spans="1:5" ht="12.75" customHeight="1">
      <c r="A103" s="30" t="s">
        <v>56</v>
      </c>
      <c r="E103" s="31" t="s">
        <v>1123</v>
      </c>
    </row>
    <row r="104" spans="1:5" ht="12.75" customHeight="1">
      <c r="A104" s="30" t="s">
        <v>57</v>
      </c>
      <c r="E104" s="32" t="s">
        <v>4</v>
      </c>
    </row>
    <row r="105" spans="5:5" ht="12.75" customHeight="1">
      <c r="E105" s="31" t="s">
        <v>1120</v>
      </c>
    </row>
    <row r="106" spans="1:16" ht="12.75" customHeight="1">
      <c r="A106" t="s">
        <v>50</v>
      </c>
      <c s="6" t="s">
        <v>133</v>
      </c>
      <c s="6" t="s">
        <v>1124</v>
      </c>
      <c t="s">
        <v>4</v>
      </c>
      <c s="26" t="s">
        <v>1125</v>
      </c>
      <c s="27" t="s">
        <v>98</v>
      </c>
      <c s="28">
        <v>18</v>
      </c>
      <c s="27">
        <v>0</v>
      </c>
      <c s="27">
        <f>ROUND(G106*H106,6)</f>
      </c>
      <c r="L106" s="29">
        <v>0</v>
      </c>
      <c s="24">
        <f>ROUND(ROUND(L106,2)*ROUND(G106,3),2)</f>
      </c>
      <c s="27" t="s">
        <v>55</v>
      </c>
      <c>
        <f>(M106*21)/100</f>
      </c>
      <c t="s">
        <v>27</v>
      </c>
    </row>
    <row r="107" spans="1:5" ht="12.75" customHeight="1">
      <c r="A107" s="30" t="s">
        <v>56</v>
      </c>
      <c r="E107" s="31" t="s">
        <v>1126</v>
      </c>
    </row>
    <row r="108" spans="1:5" ht="12.75" customHeight="1">
      <c r="A108" s="30" t="s">
        <v>57</v>
      </c>
      <c r="E108" s="32" t="s">
        <v>4</v>
      </c>
    </row>
    <row r="109" spans="5:5" ht="12.75" customHeight="1">
      <c r="E109" s="31" t="s">
        <v>1127</v>
      </c>
    </row>
    <row r="110" spans="1:16" ht="12.75" customHeight="1">
      <c r="A110" t="s">
        <v>50</v>
      </c>
      <c s="6" t="s">
        <v>136</v>
      </c>
      <c s="6" t="s">
        <v>1128</v>
      </c>
      <c t="s">
        <v>4</v>
      </c>
      <c s="26" t="s">
        <v>1129</v>
      </c>
      <c s="27" t="s">
        <v>98</v>
      </c>
      <c s="28">
        <v>12</v>
      </c>
      <c s="27">
        <v>0</v>
      </c>
      <c s="27">
        <f>ROUND(G110*H110,6)</f>
      </c>
      <c r="L110" s="29">
        <v>0</v>
      </c>
      <c s="24">
        <f>ROUND(ROUND(L110,2)*ROUND(G110,3),2)</f>
      </c>
      <c s="27" t="s">
        <v>55</v>
      </c>
      <c>
        <f>(M110*21)/100</f>
      </c>
      <c t="s">
        <v>27</v>
      </c>
    </row>
    <row r="111" spans="1:5" ht="12.75" customHeight="1">
      <c r="A111" s="30" t="s">
        <v>56</v>
      </c>
      <c r="E111" s="31" t="s">
        <v>1130</v>
      </c>
    </row>
    <row r="112" spans="1:5" ht="12.75" customHeight="1">
      <c r="A112" s="30" t="s">
        <v>57</v>
      </c>
      <c r="E112" s="32" t="s">
        <v>4</v>
      </c>
    </row>
    <row r="113" spans="5:5" ht="12.75" customHeight="1">
      <c r="E113" s="31" t="s">
        <v>1131</v>
      </c>
    </row>
    <row r="114" spans="1:16" ht="12.75" customHeight="1">
      <c r="A114" t="s">
        <v>50</v>
      </c>
      <c s="6" t="s">
        <v>139</v>
      </c>
      <c s="6" t="s">
        <v>1132</v>
      </c>
      <c t="s">
        <v>4</v>
      </c>
      <c s="26" t="s">
        <v>1133</v>
      </c>
      <c s="27" t="s">
        <v>98</v>
      </c>
      <c s="28">
        <v>18</v>
      </c>
      <c s="27">
        <v>0</v>
      </c>
      <c s="27">
        <f>ROUND(G114*H114,6)</f>
      </c>
      <c r="L114" s="29">
        <v>0</v>
      </c>
      <c s="24">
        <f>ROUND(ROUND(L114,2)*ROUND(G114,3),2)</f>
      </c>
      <c s="27" t="s">
        <v>55</v>
      </c>
      <c>
        <f>(M114*21)/100</f>
      </c>
      <c t="s">
        <v>27</v>
      </c>
    </row>
    <row r="115" spans="1:5" ht="12.75" customHeight="1">
      <c r="A115" s="30" t="s">
        <v>56</v>
      </c>
      <c r="E115" s="31" t="s">
        <v>1134</v>
      </c>
    </row>
    <row r="116" spans="1:5" ht="12.75" customHeight="1">
      <c r="A116" s="30" t="s">
        <v>57</v>
      </c>
      <c r="E116" s="32" t="s">
        <v>4</v>
      </c>
    </row>
    <row r="117" spans="5:5" ht="12.75" customHeight="1">
      <c r="E117" s="31" t="s">
        <v>1135</v>
      </c>
    </row>
    <row r="118" spans="1:16" ht="12.75" customHeight="1">
      <c r="A118" t="s">
        <v>50</v>
      </c>
      <c s="6" t="s">
        <v>142</v>
      </c>
      <c s="6" t="s">
        <v>1136</v>
      </c>
      <c t="s">
        <v>4</v>
      </c>
      <c s="26" t="s">
        <v>1137</v>
      </c>
      <c s="27" t="s">
        <v>98</v>
      </c>
      <c s="28">
        <v>6</v>
      </c>
      <c s="27">
        <v>0</v>
      </c>
      <c s="27">
        <f>ROUND(G118*H118,6)</f>
      </c>
      <c r="L118" s="29">
        <v>0</v>
      </c>
      <c s="24">
        <f>ROUND(ROUND(L118,2)*ROUND(G118,3),2)</f>
      </c>
      <c s="27" t="s">
        <v>55</v>
      </c>
      <c>
        <f>(M118*21)/100</f>
      </c>
      <c t="s">
        <v>27</v>
      </c>
    </row>
    <row r="119" spans="1:5" ht="12.75" customHeight="1">
      <c r="A119" s="30" t="s">
        <v>56</v>
      </c>
      <c r="E119" s="31" t="s">
        <v>1138</v>
      </c>
    </row>
    <row r="120" spans="1:5" ht="12.75" customHeight="1">
      <c r="A120" s="30" t="s">
        <v>57</v>
      </c>
      <c r="E120" s="32" t="s">
        <v>4</v>
      </c>
    </row>
    <row r="121" spans="5:5" ht="12.75" customHeight="1">
      <c r="E121" s="31" t="s">
        <v>1139</v>
      </c>
    </row>
    <row r="122" spans="1:16" ht="12.75" customHeight="1">
      <c r="A122" t="s">
        <v>50</v>
      </c>
      <c s="6" t="s">
        <v>145</v>
      </c>
      <c s="6" t="s">
        <v>1140</v>
      </c>
      <c t="s">
        <v>4</v>
      </c>
      <c s="26" t="s">
        <v>1141</v>
      </c>
      <c s="27" t="s">
        <v>98</v>
      </c>
      <c s="28">
        <v>9</v>
      </c>
      <c s="27">
        <v>0</v>
      </c>
      <c s="27">
        <f>ROUND(G122*H122,6)</f>
      </c>
      <c r="L122" s="29">
        <v>0</v>
      </c>
      <c s="24">
        <f>ROUND(ROUND(L122,2)*ROUND(G122,3),2)</f>
      </c>
      <c s="27" t="s">
        <v>55</v>
      </c>
      <c>
        <f>(M122*21)/100</f>
      </c>
      <c t="s">
        <v>27</v>
      </c>
    </row>
    <row r="123" spans="1:5" ht="12.75" customHeight="1">
      <c r="A123" s="30" t="s">
        <v>56</v>
      </c>
      <c r="E123" s="31" t="s">
        <v>1142</v>
      </c>
    </row>
    <row r="124" spans="1:5" ht="12.75" customHeight="1">
      <c r="A124" s="30" t="s">
        <v>57</v>
      </c>
      <c r="E124" s="32" t="s">
        <v>4</v>
      </c>
    </row>
    <row r="125" spans="5:5" ht="12.75" customHeight="1">
      <c r="E125" s="31" t="s">
        <v>1143</v>
      </c>
    </row>
    <row r="126" spans="1:13" ht="12.75" customHeight="1">
      <c r="A126" t="s">
        <v>47</v>
      </c>
      <c r="C126" s="7" t="s">
        <v>1144</v>
      </c>
      <c r="E126" s="25" t="s">
        <v>1145</v>
      </c>
      <c r="J126" s="24">
        <f>0</f>
      </c>
      <c s="24">
        <f>0</f>
      </c>
      <c s="24">
        <f>0+L127+L131+L135+L139+L143</f>
      </c>
      <c s="24">
        <f>0+M127+M131+M135+M139+M143</f>
      </c>
    </row>
    <row r="127" spans="1:16" ht="12.75" customHeight="1">
      <c r="A127" t="s">
        <v>50</v>
      </c>
      <c s="6" t="s">
        <v>148</v>
      </c>
      <c s="6" t="s">
        <v>1146</v>
      </c>
      <c t="s">
        <v>4</v>
      </c>
      <c s="26" t="s">
        <v>1099</v>
      </c>
      <c s="27" t="s">
        <v>98</v>
      </c>
      <c s="28">
        <v>3</v>
      </c>
      <c s="27">
        <v>0</v>
      </c>
      <c s="27">
        <f>ROUND(G127*H127,6)</f>
      </c>
      <c r="L127" s="29">
        <v>0</v>
      </c>
      <c s="24">
        <f>ROUND(ROUND(L127,2)*ROUND(G127,3),2)</f>
      </c>
      <c s="27" t="s">
        <v>55</v>
      </c>
      <c>
        <f>(M127*21)/100</f>
      </c>
      <c t="s">
        <v>27</v>
      </c>
    </row>
    <row r="128" spans="1:5" ht="12.75" customHeight="1">
      <c r="A128" s="30" t="s">
        <v>56</v>
      </c>
      <c r="E128" s="31" t="s">
        <v>1147</v>
      </c>
    </row>
    <row r="129" spans="1:5" ht="12.75" customHeight="1">
      <c r="A129" s="30" t="s">
        <v>57</v>
      </c>
      <c r="E129" s="32" t="s">
        <v>4</v>
      </c>
    </row>
    <row r="130" spans="5:5" ht="12.75" customHeight="1">
      <c r="E130" s="31" t="s">
        <v>1148</v>
      </c>
    </row>
    <row r="131" spans="1:16" ht="12.75" customHeight="1">
      <c r="A131" t="s">
        <v>50</v>
      </c>
      <c s="6" t="s">
        <v>151</v>
      </c>
      <c s="6" t="s">
        <v>1149</v>
      </c>
      <c t="s">
        <v>4</v>
      </c>
      <c s="26" t="s">
        <v>1101</v>
      </c>
      <c s="27" t="s">
        <v>98</v>
      </c>
      <c s="28">
        <v>6</v>
      </c>
      <c s="27">
        <v>0</v>
      </c>
      <c s="27">
        <f>ROUND(G131*H131,6)</f>
      </c>
      <c r="L131" s="29">
        <v>0</v>
      </c>
      <c s="24">
        <f>ROUND(ROUND(L131,2)*ROUND(G131,3),2)</f>
      </c>
      <c s="27" t="s">
        <v>55</v>
      </c>
      <c>
        <f>(M131*21)/100</f>
      </c>
      <c t="s">
        <v>27</v>
      </c>
    </row>
    <row r="132" spans="1:5" ht="12.75" customHeight="1">
      <c r="A132" s="30" t="s">
        <v>56</v>
      </c>
      <c r="E132" s="31" t="s">
        <v>1150</v>
      </c>
    </row>
    <row r="133" spans="1:5" ht="12.75" customHeight="1">
      <c r="A133" s="30" t="s">
        <v>57</v>
      </c>
      <c r="E133" s="32" t="s">
        <v>4</v>
      </c>
    </row>
    <row r="134" spans="5:5" ht="12.75" customHeight="1">
      <c r="E134" s="31" t="s">
        <v>1102</v>
      </c>
    </row>
    <row r="135" spans="1:16" ht="12.75" customHeight="1">
      <c r="A135" t="s">
        <v>50</v>
      </c>
      <c s="6" t="s">
        <v>154</v>
      </c>
      <c s="6" t="s">
        <v>1151</v>
      </c>
      <c t="s">
        <v>4</v>
      </c>
      <c s="26" t="s">
        <v>1104</v>
      </c>
      <c s="27" t="s">
        <v>98</v>
      </c>
      <c s="28">
        <v>12</v>
      </c>
      <c s="27">
        <v>0</v>
      </c>
      <c s="27">
        <f>ROUND(G135*H135,6)</f>
      </c>
      <c r="L135" s="29">
        <v>0</v>
      </c>
      <c s="24">
        <f>ROUND(ROUND(L135,2)*ROUND(G135,3),2)</f>
      </c>
      <c s="27" t="s">
        <v>55</v>
      </c>
      <c>
        <f>(M135*21)/100</f>
      </c>
      <c t="s">
        <v>27</v>
      </c>
    </row>
    <row r="136" spans="1:5" ht="12.75" customHeight="1">
      <c r="A136" s="30" t="s">
        <v>56</v>
      </c>
      <c r="E136" s="31" t="s">
        <v>1152</v>
      </c>
    </row>
    <row r="137" spans="1:5" ht="12.75" customHeight="1">
      <c r="A137" s="30" t="s">
        <v>57</v>
      </c>
      <c r="E137" s="32" t="s">
        <v>4</v>
      </c>
    </row>
    <row r="138" spans="5:5" ht="12.75" customHeight="1">
      <c r="E138" s="31" t="s">
        <v>1153</v>
      </c>
    </row>
    <row r="139" spans="1:16" ht="12.75" customHeight="1">
      <c r="A139" t="s">
        <v>50</v>
      </c>
      <c s="6" t="s">
        <v>157</v>
      </c>
      <c s="6" t="s">
        <v>1154</v>
      </c>
      <c t="s">
        <v>4</v>
      </c>
      <c s="26" t="s">
        <v>1109</v>
      </c>
      <c s="27" t="s">
        <v>98</v>
      </c>
      <c s="28">
        <v>22</v>
      </c>
      <c s="27">
        <v>0</v>
      </c>
      <c s="27">
        <f>ROUND(G139*H139,6)</f>
      </c>
      <c r="L139" s="29">
        <v>0</v>
      </c>
      <c s="24">
        <f>ROUND(ROUND(L139,2)*ROUND(G139,3),2)</f>
      </c>
      <c s="27" t="s">
        <v>55</v>
      </c>
      <c>
        <f>(M139*21)/100</f>
      </c>
      <c t="s">
        <v>27</v>
      </c>
    </row>
    <row r="140" spans="1:5" ht="12.75" customHeight="1">
      <c r="A140" s="30" t="s">
        <v>56</v>
      </c>
      <c r="E140" s="31" t="s">
        <v>1155</v>
      </c>
    </row>
    <row r="141" spans="1:5" ht="12.75" customHeight="1">
      <c r="A141" s="30" t="s">
        <v>57</v>
      </c>
      <c r="E141" s="32" t="s">
        <v>4</v>
      </c>
    </row>
    <row r="142" spans="5:5" ht="12.75" customHeight="1">
      <c r="E142" s="31" t="s">
        <v>1110</v>
      </c>
    </row>
    <row r="143" spans="1:16" ht="12.75" customHeight="1">
      <c r="A143" t="s">
        <v>50</v>
      </c>
      <c s="6" t="s">
        <v>161</v>
      </c>
      <c s="6" t="s">
        <v>1156</v>
      </c>
      <c t="s">
        <v>4</v>
      </c>
      <c s="26" t="s">
        <v>1112</v>
      </c>
      <c s="27" t="s">
        <v>98</v>
      </c>
      <c s="28">
        <v>12</v>
      </c>
      <c s="27">
        <v>0</v>
      </c>
      <c s="27">
        <f>ROUND(G143*H143,6)</f>
      </c>
      <c r="L143" s="29">
        <v>0</v>
      </c>
      <c s="24">
        <f>ROUND(ROUND(L143,2)*ROUND(G143,3),2)</f>
      </c>
      <c s="27" t="s">
        <v>55</v>
      </c>
      <c>
        <f>(M143*21)/100</f>
      </c>
      <c t="s">
        <v>27</v>
      </c>
    </row>
    <row r="144" spans="1:5" ht="12.75" customHeight="1">
      <c r="A144" s="30" t="s">
        <v>56</v>
      </c>
      <c r="E144" s="31" t="s">
        <v>1155</v>
      </c>
    </row>
    <row r="145" spans="1:5" ht="12.75" customHeight="1">
      <c r="A145" s="30" t="s">
        <v>57</v>
      </c>
      <c r="E145" s="32" t="s">
        <v>4</v>
      </c>
    </row>
    <row r="146" spans="5:5" ht="12.75" customHeight="1">
      <c r="E146" s="31" t="s">
        <v>1157</v>
      </c>
    </row>
    <row r="147" spans="1:13" ht="12.75" customHeight="1">
      <c r="A147" t="s">
        <v>47</v>
      </c>
      <c r="C147" s="7" t="s">
        <v>1158</v>
      </c>
      <c r="E147" s="25" t="s">
        <v>1159</v>
      </c>
      <c r="J147" s="24">
        <f>0</f>
      </c>
      <c s="24">
        <f>0</f>
      </c>
      <c s="24">
        <f>0+L148+L152+L156+L160+L164+L168</f>
      </c>
      <c s="24">
        <f>0+M148+M152+M156+M160+M164+M168</f>
      </c>
    </row>
    <row r="148" spans="1:16" ht="12.75" customHeight="1">
      <c r="A148" t="s">
        <v>50</v>
      </c>
      <c s="6" t="s">
        <v>164</v>
      </c>
      <c s="6" t="s">
        <v>1160</v>
      </c>
      <c t="s">
        <v>4</v>
      </c>
      <c s="26" t="s">
        <v>1161</v>
      </c>
      <c s="27" t="s">
        <v>82</v>
      </c>
      <c s="28">
        <v>42</v>
      </c>
      <c s="27">
        <v>0</v>
      </c>
      <c s="27">
        <f>ROUND(G148*H148,6)</f>
      </c>
      <c r="L148" s="29">
        <v>0</v>
      </c>
      <c s="24">
        <f>ROUND(ROUND(L148,2)*ROUND(G148,3),2)</f>
      </c>
      <c s="27" t="s">
        <v>55</v>
      </c>
      <c>
        <f>(M148*21)/100</f>
      </c>
      <c t="s">
        <v>27</v>
      </c>
    </row>
    <row r="149" spans="1:5" ht="12.75" customHeight="1">
      <c r="A149" s="30" t="s">
        <v>56</v>
      </c>
      <c r="E149" s="31" t="s">
        <v>1162</v>
      </c>
    </row>
    <row r="150" spans="1:5" ht="12.75" customHeight="1">
      <c r="A150" s="30" t="s">
        <v>57</v>
      </c>
      <c r="E150" s="32" t="s">
        <v>4</v>
      </c>
    </row>
    <row r="151" spans="5:5" ht="12.75" customHeight="1">
      <c r="E151" s="31" t="s">
        <v>58</v>
      </c>
    </row>
    <row r="152" spans="1:16" ht="12.75" customHeight="1">
      <c r="A152" t="s">
        <v>50</v>
      </c>
      <c s="6" t="s">
        <v>167</v>
      </c>
      <c s="6" t="s">
        <v>1163</v>
      </c>
      <c t="s">
        <v>4</v>
      </c>
      <c s="26" t="s">
        <v>1164</v>
      </c>
      <c s="27" t="s">
        <v>98</v>
      </c>
      <c s="28">
        <v>84</v>
      </c>
      <c s="27">
        <v>0</v>
      </c>
      <c s="27">
        <f>ROUND(G152*H152,6)</f>
      </c>
      <c r="L152" s="29">
        <v>0</v>
      </c>
      <c s="24">
        <f>ROUND(ROUND(L152,2)*ROUND(G152,3),2)</f>
      </c>
      <c s="27" t="s">
        <v>55</v>
      </c>
      <c>
        <f>(M152*21)/100</f>
      </c>
      <c t="s">
        <v>27</v>
      </c>
    </row>
    <row r="153" spans="1:5" ht="12.75" customHeight="1">
      <c r="A153" s="30" t="s">
        <v>56</v>
      </c>
      <c r="E153" s="31" t="s">
        <v>1162</v>
      </c>
    </row>
    <row r="154" spans="1:5" ht="12.75" customHeight="1">
      <c r="A154" s="30" t="s">
        <v>57</v>
      </c>
      <c r="E154" s="32" t="s">
        <v>4</v>
      </c>
    </row>
    <row r="155" spans="5:5" ht="12.75" customHeight="1">
      <c r="E155" s="31" t="s">
        <v>58</v>
      </c>
    </row>
    <row r="156" spans="1:16" ht="12.75" customHeight="1">
      <c r="A156" t="s">
        <v>50</v>
      </c>
      <c s="6" t="s">
        <v>170</v>
      </c>
      <c s="6" t="s">
        <v>1165</v>
      </c>
      <c t="s">
        <v>4</v>
      </c>
      <c s="26" t="s">
        <v>1166</v>
      </c>
      <c s="27" t="s">
        <v>98</v>
      </c>
      <c s="28">
        <v>12</v>
      </c>
      <c s="27">
        <v>0</v>
      </c>
      <c s="27">
        <f>ROUND(G156*H156,6)</f>
      </c>
      <c r="L156" s="29">
        <v>0</v>
      </c>
      <c s="24">
        <f>ROUND(ROUND(L156,2)*ROUND(G156,3),2)</f>
      </c>
      <c s="27" t="s">
        <v>55</v>
      </c>
      <c>
        <f>(M156*21)/100</f>
      </c>
      <c t="s">
        <v>27</v>
      </c>
    </row>
    <row r="157" spans="1:5" ht="12.75" customHeight="1">
      <c r="A157" s="30" t="s">
        <v>56</v>
      </c>
      <c r="E157" s="31" t="s">
        <v>1167</v>
      </c>
    </row>
    <row r="158" spans="1:5" ht="12.75" customHeight="1">
      <c r="A158" s="30" t="s">
        <v>57</v>
      </c>
      <c r="E158" s="32" t="s">
        <v>4</v>
      </c>
    </row>
    <row r="159" spans="5:5" ht="12.75" customHeight="1">
      <c r="E159" s="31" t="s">
        <v>58</v>
      </c>
    </row>
    <row r="160" spans="1:16" ht="12.75" customHeight="1">
      <c r="A160" t="s">
        <v>50</v>
      </c>
      <c s="6" t="s">
        <v>173</v>
      </c>
      <c s="6" t="s">
        <v>1168</v>
      </c>
      <c t="s">
        <v>4</v>
      </c>
      <c s="26" t="s">
        <v>1169</v>
      </c>
      <c s="27" t="s">
        <v>98</v>
      </c>
      <c s="28">
        <v>24</v>
      </c>
      <c s="27">
        <v>0</v>
      </c>
      <c s="27">
        <f>ROUND(G160*H160,6)</f>
      </c>
      <c r="L160" s="29">
        <v>0</v>
      </c>
      <c s="24">
        <f>ROUND(ROUND(L160,2)*ROUND(G160,3),2)</f>
      </c>
      <c s="27" t="s">
        <v>55</v>
      </c>
      <c>
        <f>(M160*21)/100</f>
      </c>
      <c t="s">
        <v>27</v>
      </c>
    </row>
    <row r="161" spans="1:5" ht="12.75" customHeight="1">
      <c r="A161" s="30" t="s">
        <v>56</v>
      </c>
      <c r="E161" s="31" t="s">
        <v>1170</v>
      </c>
    </row>
    <row r="162" spans="1:5" ht="12.75" customHeight="1">
      <c r="A162" s="30" t="s">
        <v>57</v>
      </c>
      <c r="E162" s="32" t="s">
        <v>4</v>
      </c>
    </row>
    <row r="163" spans="5:5" ht="12.75" customHeight="1">
      <c r="E163" s="31" t="s">
        <v>58</v>
      </c>
    </row>
    <row r="164" spans="1:16" ht="12.75" customHeight="1">
      <c r="A164" t="s">
        <v>50</v>
      </c>
      <c s="6" t="s">
        <v>176</v>
      </c>
      <c s="6" t="s">
        <v>1171</v>
      </c>
      <c t="s">
        <v>4</v>
      </c>
      <c s="26" t="s">
        <v>1172</v>
      </c>
      <c s="27" t="s">
        <v>98</v>
      </c>
      <c s="28">
        <v>12</v>
      </c>
      <c s="27">
        <v>0</v>
      </c>
      <c s="27">
        <f>ROUND(G164*H164,6)</f>
      </c>
      <c r="L164" s="29">
        <v>0</v>
      </c>
      <c s="24">
        <f>ROUND(ROUND(L164,2)*ROUND(G164,3),2)</f>
      </c>
      <c s="27" t="s">
        <v>55</v>
      </c>
      <c>
        <f>(M164*21)/100</f>
      </c>
      <c t="s">
        <v>27</v>
      </c>
    </row>
    <row r="165" spans="1:5" ht="12.75" customHeight="1">
      <c r="A165" s="30" t="s">
        <v>56</v>
      </c>
      <c r="E165" s="31" t="s">
        <v>1173</v>
      </c>
    </row>
    <row r="166" spans="1:5" ht="12.75" customHeight="1">
      <c r="A166" s="30" t="s">
        <v>57</v>
      </c>
      <c r="E166" s="32" t="s">
        <v>4</v>
      </c>
    </row>
    <row r="167" spans="5:5" ht="12.75" customHeight="1">
      <c r="E167" s="31" t="s">
        <v>58</v>
      </c>
    </row>
    <row r="168" spans="1:16" ht="12.75" customHeight="1">
      <c r="A168" t="s">
        <v>50</v>
      </c>
      <c s="6" t="s">
        <v>179</v>
      </c>
      <c s="6" t="s">
        <v>1174</v>
      </c>
      <c t="s">
        <v>4</v>
      </c>
      <c s="26" t="s">
        <v>1175</v>
      </c>
      <c s="27" t="s">
        <v>98</v>
      </c>
      <c s="28">
        <v>24</v>
      </c>
      <c s="27">
        <v>0</v>
      </c>
      <c s="27">
        <f>ROUND(G168*H168,6)</f>
      </c>
      <c r="L168" s="29">
        <v>0</v>
      </c>
      <c s="24">
        <f>ROUND(ROUND(L168,2)*ROUND(G168,3),2)</f>
      </c>
      <c s="27" t="s">
        <v>55</v>
      </c>
      <c>
        <f>(M168*21)/100</f>
      </c>
      <c t="s">
        <v>27</v>
      </c>
    </row>
    <row r="169" spans="1:5" ht="12.75" customHeight="1">
      <c r="A169" s="30" t="s">
        <v>56</v>
      </c>
      <c r="E169" s="31" t="s">
        <v>1175</v>
      </c>
    </row>
    <row r="170" spans="1:5" ht="12.75" customHeight="1">
      <c r="A170" s="30" t="s">
        <v>57</v>
      </c>
      <c r="E170" s="32" t="s">
        <v>4</v>
      </c>
    </row>
    <row r="171" spans="5:5" ht="12.75" customHeight="1">
      <c r="E171" s="31" t="s">
        <v>58</v>
      </c>
    </row>
    <row r="172" spans="1:13" ht="12.75" customHeight="1">
      <c r="A172" t="s">
        <v>47</v>
      </c>
      <c r="C172" s="7" t="s">
        <v>1176</v>
      </c>
      <c r="E172" s="25" t="s">
        <v>1177</v>
      </c>
      <c r="J172" s="24">
        <f>0</f>
      </c>
      <c s="24">
        <f>0</f>
      </c>
      <c s="24">
        <f>0+L173+L177</f>
      </c>
      <c s="24">
        <f>0+M173+M177</f>
      </c>
    </row>
    <row r="173" spans="1:16" ht="12.75" customHeight="1">
      <c r="A173" t="s">
        <v>50</v>
      </c>
      <c s="6" t="s">
        <v>182</v>
      </c>
      <c s="6" t="s">
        <v>1178</v>
      </c>
      <c t="s">
        <v>4</v>
      </c>
      <c s="26" t="s">
        <v>1179</v>
      </c>
      <c s="27" t="s">
        <v>782</v>
      </c>
      <c s="28">
        <v>20</v>
      </c>
      <c s="27">
        <v>0</v>
      </c>
      <c s="27">
        <f>ROUND(G173*H173,6)</f>
      </c>
      <c r="L173" s="29">
        <v>0</v>
      </c>
      <c s="24">
        <f>ROUND(ROUND(L173,2)*ROUND(G173,3),2)</f>
      </c>
      <c s="27" t="s">
        <v>55</v>
      </c>
      <c>
        <f>(M173*21)/100</f>
      </c>
      <c t="s">
        <v>27</v>
      </c>
    </row>
    <row r="174" spans="1:5" ht="12.75" customHeight="1">
      <c r="A174" s="30" t="s">
        <v>56</v>
      </c>
      <c r="E174" s="31" t="s">
        <v>1179</v>
      </c>
    </row>
    <row r="175" spans="1:5" ht="12.75" customHeight="1">
      <c r="A175" s="30" t="s">
        <v>57</v>
      </c>
      <c r="E175" s="32" t="s">
        <v>4</v>
      </c>
    </row>
    <row r="176" spans="5:5" ht="12.75" customHeight="1">
      <c r="E176" s="31" t="s">
        <v>58</v>
      </c>
    </row>
    <row r="177" spans="1:16" ht="12.75" customHeight="1">
      <c r="A177" t="s">
        <v>50</v>
      </c>
      <c s="6" t="s">
        <v>185</v>
      </c>
      <c s="6" t="s">
        <v>1180</v>
      </c>
      <c t="s">
        <v>4</v>
      </c>
      <c s="26" t="s">
        <v>1181</v>
      </c>
      <c s="27" t="s">
        <v>98</v>
      </c>
      <c s="28">
        <v>260</v>
      </c>
      <c s="27">
        <v>0</v>
      </c>
      <c s="27">
        <f>ROUND(G177*H177,6)</f>
      </c>
      <c r="L177" s="29">
        <v>0</v>
      </c>
      <c s="24">
        <f>ROUND(ROUND(L177,2)*ROUND(G177,3),2)</f>
      </c>
      <c s="27" t="s">
        <v>55</v>
      </c>
      <c>
        <f>(M177*21)/100</f>
      </c>
      <c t="s">
        <v>27</v>
      </c>
    </row>
    <row r="178" spans="1:5" ht="12.75" customHeight="1">
      <c r="A178" s="30" t="s">
        <v>56</v>
      </c>
      <c r="E178" s="31" t="s">
        <v>1181</v>
      </c>
    </row>
    <row r="179" spans="1:5" ht="12.75" customHeight="1">
      <c r="A179" s="30" t="s">
        <v>57</v>
      </c>
      <c r="E179" s="32" t="s">
        <v>1182</v>
      </c>
    </row>
    <row r="180" spans="5:5" ht="12.75" customHeight="1">
      <c r="E180" s="31" t="s">
        <v>58</v>
      </c>
    </row>
    <row r="181" spans="1:13" ht="12.75" customHeight="1">
      <c r="A181" t="s">
        <v>47</v>
      </c>
      <c r="C181" s="7" t="s">
        <v>1183</v>
      </c>
      <c r="E181" s="25" t="s">
        <v>1184</v>
      </c>
      <c r="J181" s="24">
        <f>0</f>
      </c>
      <c s="24">
        <f>0</f>
      </c>
      <c s="24">
        <f>0+L182+L186+L190+L194+L198+L202+L206+L210+L214+L218+L222+L226</f>
      </c>
      <c s="24">
        <f>0+M182+M186+M190+M194+M198+M202+M206+M210+M214+M218+M222+M226</f>
      </c>
    </row>
    <row r="182" spans="1:16" ht="12.75" customHeight="1">
      <c r="A182" t="s">
        <v>50</v>
      </c>
      <c s="6" t="s">
        <v>188</v>
      </c>
      <c s="6" t="s">
        <v>1185</v>
      </c>
      <c t="s">
        <v>4</v>
      </c>
      <c s="26" t="s">
        <v>1186</v>
      </c>
      <c s="27" t="s">
        <v>98</v>
      </c>
      <c s="28">
        <v>1</v>
      </c>
      <c s="27">
        <v>0</v>
      </c>
      <c s="27">
        <f>ROUND(G182*H182,6)</f>
      </c>
      <c r="L182" s="29">
        <v>0</v>
      </c>
      <c s="24">
        <f>ROUND(ROUND(L182,2)*ROUND(G182,3),2)</f>
      </c>
      <c s="27" t="s">
        <v>55</v>
      </c>
      <c>
        <f>(M182*21)/100</f>
      </c>
      <c t="s">
        <v>27</v>
      </c>
    </row>
    <row r="183" spans="1:5" ht="12.75" customHeight="1">
      <c r="A183" s="30" t="s">
        <v>56</v>
      </c>
      <c r="E183" s="31" t="s">
        <v>1186</v>
      </c>
    </row>
    <row r="184" spans="1:5" ht="12.75" customHeight="1">
      <c r="A184" s="30" t="s">
        <v>57</v>
      </c>
      <c r="E184" s="32" t="s">
        <v>4</v>
      </c>
    </row>
    <row r="185" spans="5:5" ht="12.75" customHeight="1">
      <c r="E185" s="31" t="s">
        <v>58</v>
      </c>
    </row>
    <row r="186" spans="1:16" ht="12.75" customHeight="1">
      <c r="A186" t="s">
        <v>50</v>
      </c>
      <c s="6" t="s">
        <v>191</v>
      </c>
      <c s="6" t="s">
        <v>1187</v>
      </c>
      <c t="s">
        <v>4</v>
      </c>
      <c s="26" t="s">
        <v>1188</v>
      </c>
      <c s="27" t="s">
        <v>98</v>
      </c>
      <c s="28">
        <v>2</v>
      </c>
      <c s="27">
        <v>0</v>
      </c>
      <c s="27">
        <f>ROUND(G186*H186,6)</f>
      </c>
      <c r="L186" s="29">
        <v>0</v>
      </c>
      <c s="24">
        <f>ROUND(ROUND(L186,2)*ROUND(G186,3),2)</f>
      </c>
      <c s="27" t="s">
        <v>55</v>
      </c>
      <c>
        <f>(M186*21)/100</f>
      </c>
      <c t="s">
        <v>27</v>
      </c>
    </row>
    <row r="187" spans="1:5" ht="12.75" customHeight="1">
      <c r="A187" s="30" t="s">
        <v>56</v>
      </c>
      <c r="E187" s="31" t="s">
        <v>1188</v>
      </c>
    </row>
    <row r="188" spans="1:5" ht="12.75" customHeight="1">
      <c r="A188" s="30" t="s">
        <v>57</v>
      </c>
      <c r="E188" s="32" t="s">
        <v>4</v>
      </c>
    </row>
    <row r="189" spans="5:5" ht="12.75" customHeight="1">
      <c r="E189" s="31" t="s">
        <v>58</v>
      </c>
    </row>
    <row r="190" spans="1:16" ht="12.75" customHeight="1">
      <c r="A190" t="s">
        <v>50</v>
      </c>
      <c s="6" t="s">
        <v>194</v>
      </c>
      <c s="6" t="s">
        <v>1189</v>
      </c>
      <c t="s">
        <v>4</v>
      </c>
      <c s="26" t="s">
        <v>1190</v>
      </c>
      <c s="27" t="s">
        <v>98</v>
      </c>
      <c s="28">
        <v>2</v>
      </c>
      <c s="27">
        <v>0</v>
      </c>
      <c s="27">
        <f>ROUND(G190*H190,6)</f>
      </c>
      <c r="L190" s="29">
        <v>0</v>
      </c>
      <c s="24">
        <f>ROUND(ROUND(L190,2)*ROUND(G190,3),2)</f>
      </c>
      <c s="27" t="s">
        <v>55</v>
      </c>
      <c>
        <f>(M190*21)/100</f>
      </c>
      <c t="s">
        <v>27</v>
      </c>
    </row>
    <row r="191" spans="1:5" ht="12.75" customHeight="1">
      <c r="A191" s="30" t="s">
        <v>56</v>
      </c>
      <c r="E191" s="31" t="s">
        <v>1190</v>
      </c>
    </row>
    <row r="192" spans="1:5" ht="12.75" customHeight="1">
      <c r="A192" s="30" t="s">
        <v>57</v>
      </c>
      <c r="E192" s="32" t="s">
        <v>4</v>
      </c>
    </row>
    <row r="193" spans="5:5" ht="12.75" customHeight="1">
      <c r="E193" s="31" t="s">
        <v>58</v>
      </c>
    </row>
    <row r="194" spans="1:16" ht="12.75" customHeight="1">
      <c r="A194" t="s">
        <v>50</v>
      </c>
      <c s="6" t="s">
        <v>197</v>
      </c>
      <c s="6" t="s">
        <v>1191</v>
      </c>
      <c t="s">
        <v>4</v>
      </c>
      <c s="26" t="s">
        <v>1192</v>
      </c>
      <c s="27" t="s">
        <v>98</v>
      </c>
      <c s="28">
        <v>2</v>
      </c>
      <c s="27">
        <v>0</v>
      </c>
      <c s="27">
        <f>ROUND(G194*H194,6)</f>
      </c>
      <c r="L194" s="29">
        <v>0</v>
      </c>
      <c s="24">
        <f>ROUND(ROUND(L194,2)*ROUND(G194,3),2)</f>
      </c>
      <c s="27" t="s">
        <v>55</v>
      </c>
      <c>
        <f>(M194*21)/100</f>
      </c>
      <c t="s">
        <v>27</v>
      </c>
    </row>
    <row r="195" spans="1:5" ht="12.75" customHeight="1">
      <c r="A195" s="30" t="s">
        <v>56</v>
      </c>
      <c r="E195" s="31" t="s">
        <v>1192</v>
      </c>
    </row>
    <row r="196" spans="1:5" ht="12.75" customHeight="1">
      <c r="A196" s="30" t="s">
        <v>57</v>
      </c>
      <c r="E196" s="32" t="s">
        <v>4</v>
      </c>
    </row>
    <row r="197" spans="5:5" ht="12.75" customHeight="1">
      <c r="E197" s="31" t="s">
        <v>58</v>
      </c>
    </row>
    <row r="198" spans="1:16" ht="12.75" customHeight="1">
      <c r="A198" t="s">
        <v>50</v>
      </c>
      <c s="6" t="s">
        <v>200</v>
      </c>
      <c s="6" t="s">
        <v>1193</v>
      </c>
      <c t="s">
        <v>4</v>
      </c>
      <c s="26" t="s">
        <v>1194</v>
      </c>
      <c s="27" t="s">
        <v>98</v>
      </c>
      <c s="28">
        <v>2</v>
      </c>
      <c s="27">
        <v>0</v>
      </c>
      <c s="27">
        <f>ROUND(G198*H198,6)</f>
      </c>
      <c r="L198" s="29">
        <v>0</v>
      </c>
      <c s="24">
        <f>ROUND(ROUND(L198,2)*ROUND(G198,3),2)</f>
      </c>
      <c s="27" t="s">
        <v>55</v>
      </c>
      <c>
        <f>(M198*21)/100</f>
      </c>
      <c t="s">
        <v>27</v>
      </c>
    </row>
    <row r="199" spans="1:5" ht="12.75" customHeight="1">
      <c r="A199" s="30" t="s">
        <v>56</v>
      </c>
      <c r="E199" s="31" t="s">
        <v>1194</v>
      </c>
    </row>
    <row r="200" spans="1:5" ht="12.75" customHeight="1">
      <c r="A200" s="30" t="s">
        <v>57</v>
      </c>
      <c r="E200" s="32" t="s">
        <v>4</v>
      </c>
    </row>
    <row r="201" spans="5:5" ht="12.75" customHeight="1">
      <c r="E201" s="31" t="s">
        <v>58</v>
      </c>
    </row>
    <row r="202" spans="1:16" ht="12.75" customHeight="1">
      <c r="A202" t="s">
        <v>50</v>
      </c>
      <c s="6" t="s">
        <v>203</v>
      </c>
      <c s="6" t="s">
        <v>1195</v>
      </c>
      <c t="s">
        <v>4</v>
      </c>
      <c s="26" t="s">
        <v>1196</v>
      </c>
      <c s="27" t="s">
        <v>98</v>
      </c>
      <c s="28">
        <v>8</v>
      </c>
      <c s="27">
        <v>0</v>
      </c>
      <c s="27">
        <f>ROUND(G202*H202,6)</f>
      </c>
      <c r="L202" s="29">
        <v>0</v>
      </c>
      <c s="24">
        <f>ROUND(ROUND(L202,2)*ROUND(G202,3),2)</f>
      </c>
      <c s="27" t="s">
        <v>55</v>
      </c>
      <c>
        <f>(M202*21)/100</f>
      </c>
      <c t="s">
        <v>27</v>
      </c>
    </row>
    <row r="203" spans="1:5" ht="12.75" customHeight="1">
      <c r="A203" s="30" t="s">
        <v>56</v>
      </c>
      <c r="E203" s="31" t="s">
        <v>1196</v>
      </c>
    </row>
    <row r="204" spans="1:5" ht="12.75" customHeight="1">
      <c r="A204" s="30" t="s">
        <v>57</v>
      </c>
      <c r="E204" s="32" t="s">
        <v>4</v>
      </c>
    </row>
    <row r="205" spans="5:5" ht="12.75" customHeight="1">
      <c r="E205" s="31" t="s">
        <v>58</v>
      </c>
    </row>
    <row r="206" spans="1:16" ht="12.75" customHeight="1">
      <c r="A206" t="s">
        <v>50</v>
      </c>
      <c s="6" t="s">
        <v>206</v>
      </c>
      <c s="6" t="s">
        <v>1197</v>
      </c>
      <c t="s">
        <v>4</v>
      </c>
      <c s="26" t="s">
        <v>1198</v>
      </c>
      <c s="27" t="s">
        <v>98</v>
      </c>
      <c s="28">
        <v>2</v>
      </c>
      <c s="27">
        <v>0</v>
      </c>
      <c s="27">
        <f>ROUND(G206*H206,6)</f>
      </c>
      <c r="L206" s="29">
        <v>0</v>
      </c>
      <c s="24">
        <f>ROUND(ROUND(L206,2)*ROUND(G206,3),2)</f>
      </c>
      <c s="27" t="s">
        <v>55</v>
      </c>
      <c>
        <f>(M206*21)/100</f>
      </c>
      <c t="s">
        <v>27</v>
      </c>
    </row>
    <row r="207" spans="1:5" ht="12.75" customHeight="1">
      <c r="A207" s="30" t="s">
        <v>56</v>
      </c>
      <c r="E207" s="31" t="s">
        <v>1198</v>
      </c>
    </row>
    <row r="208" spans="1:5" ht="12.75" customHeight="1">
      <c r="A208" s="30" t="s">
        <v>57</v>
      </c>
      <c r="E208" s="32" t="s">
        <v>4</v>
      </c>
    </row>
    <row r="209" spans="5:5" ht="12.75" customHeight="1">
      <c r="E209" s="31" t="s">
        <v>58</v>
      </c>
    </row>
    <row r="210" spans="1:16" ht="12.75" customHeight="1">
      <c r="A210" t="s">
        <v>50</v>
      </c>
      <c s="6" t="s">
        <v>209</v>
      </c>
      <c s="6" t="s">
        <v>1199</v>
      </c>
      <c t="s">
        <v>4</v>
      </c>
      <c s="26" t="s">
        <v>1200</v>
      </c>
      <c s="27" t="s">
        <v>98</v>
      </c>
      <c s="28">
        <v>2</v>
      </c>
      <c s="27">
        <v>0</v>
      </c>
      <c s="27">
        <f>ROUND(G210*H210,6)</f>
      </c>
      <c r="L210" s="29">
        <v>0</v>
      </c>
      <c s="24">
        <f>ROUND(ROUND(L210,2)*ROUND(G210,3),2)</f>
      </c>
      <c s="27" t="s">
        <v>55</v>
      </c>
      <c>
        <f>(M210*21)/100</f>
      </c>
      <c t="s">
        <v>27</v>
      </c>
    </row>
    <row r="211" spans="1:5" ht="12.75" customHeight="1">
      <c r="A211" s="30" t="s">
        <v>56</v>
      </c>
      <c r="E211" s="31" t="s">
        <v>1200</v>
      </c>
    </row>
    <row r="212" spans="1:5" ht="12.75" customHeight="1">
      <c r="A212" s="30" t="s">
        <v>57</v>
      </c>
      <c r="E212" s="32" t="s">
        <v>4</v>
      </c>
    </row>
    <row r="213" spans="5:5" ht="12.75" customHeight="1">
      <c r="E213" s="31" t="s">
        <v>58</v>
      </c>
    </row>
    <row r="214" spans="1:16" ht="12.75" customHeight="1">
      <c r="A214" t="s">
        <v>50</v>
      </c>
      <c s="6" t="s">
        <v>212</v>
      </c>
      <c s="6" t="s">
        <v>1201</v>
      </c>
      <c t="s">
        <v>4</v>
      </c>
      <c s="26" t="s">
        <v>1202</v>
      </c>
      <c s="27" t="s">
        <v>98</v>
      </c>
      <c s="28">
        <v>2</v>
      </c>
      <c s="27">
        <v>0</v>
      </c>
      <c s="27">
        <f>ROUND(G214*H214,6)</f>
      </c>
      <c r="L214" s="29">
        <v>0</v>
      </c>
      <c s="24">
        <f>ROUND(ROUND(L214,2)*ROUND(G214,3),2)</f>
      </c>
      <c s="27" t="s">
        <v>55</v>
      </c>
      <c>
        <f>(M214*21)/100</f>
      </c>
      <c t="s">
        <v>27</v>
      </c>
    </row>
    <row r="215" spans="1:5" ht="12.75" customHeight="1">
      <c r="A215" s="30" t="s">
        <v>56</v>
      </c>
      <c r="E215" s="31" t="s">
        <v>1202</v>
      </c>
    </row>
    <row r="216" spans="1:5" ht="12.75" customHeight="1">
      <c r="A216" s="30" t="s">
        <v>57</v>
      </c>
      <c r="E216" s="32" t="s">
        <v>4</v>
      </c>
    </row>
    <row r="217" spans="5:5" ht="12.75" customHeight="1">
      <c r="E217" s="31" t="s">
        <v>58</v>
      </c>
    </row>
    <row r="218" spans="1:16" ht="12.75" customHeight="1">
      <c r="A218" t="s">
        <v>50</v>
      </c>
      <c s="6" t="s">
        <v>215</v>
      </c>
      <c s="6" t="s">
        <v>871</v>
      </c>
      <c t="s">
        <v>4</v>
      </c>
      <c s="26" t="s">
        <v>872</v>
      </c>
      <c s="27" t="s">
        <v>98</v>
      </c>
      <c s="28">
        <v>12</v>
      </c>
      <c s="27">
        <v>0</v>
      </c>
      <c s="27">
        <f>ROUND(G218*H218,6)</f>
      </c>
      <c r="L218" s="29">
        <v>0</v>
      </c>
      <c s="24">
        <f>ROUND(ROUND(L218,2)*ROUND(G218,3),2)</f>
      </c>
      <c s="27" t="s">
        <v>55</v>
      </c>
      <c>
        <f>(M218*21)/100</f>
      </c>
      <c t="s">
        <v>27</v>
      </c>
    </row>
    <row r="219" spans="1:5" ht="12.75" customHeight="1">
      <c r="A219" s="30" t="s">
        <v>56</v>
      </c>
      <c r="E219" s="31" t="s">
        <v>872</v>
      </c>
    </row>
    <row r="220" spans="1:5" ht="12.75" customHeight="1">
      <c r="A220" s="30" t="s">
        <v>57</v>
      </c>
      <c r="E220" s="32" t="s">
        <v>4</v>
      </c>
    </row>
    <row r="221" spans="5:5" ht="12.75" customHeight="1">
      <c r="E221" s="31" t="s">
        <v>58</v>
      </c>
    </row>
    <row r="222" spans="1:16" ht="12.75" customHeight="1">
      <c r="A222" t="s">
        <v>50</v>
      </c>
      <c s="6" t="s">
        <v>218</v>
      </c>
      <c s="6" t="s">
        <v>1203</v>
      </c>
      <c t="s">
        <v>4</v>
      </c>
      <c s="26" t="s">
        <v>1204</v>
      </c>
      <c s="27" t="s">
        <v>98</v>
      </c>
      <c s="28">
        <v>1</v>
      </c>
      <c s="27">
        <v>0</v>
      </c>
      <c s="27">
        <f>ROUND(G222*H222,6)</f>
      </c>
      <c r="L222" s="29">
        <v>0</v>
      </c>
      <c s="24">
        <f>ROUND(ROUND(L222,2)*ROUND(G222,3),2)</f>
      </c>
      <c s="27" t="s">
        <v>55</v>
      </c>
      <c>
        <f>(M222*21)/100</f>
      </c>
      <c t="s">
        <v>27</v>
      </c>
    </row>
    <row r="223" spans="1:5" ht="12.75" customHeight="1">
      <c r="A223" s="30" t="s">
        <v>56</v>
      </c>
      <c r="E223" s="31" t="s">
        <v>1204</v>
      </c>
    </row>
    <row r="224" spans="1:5" ht="12.75" customHeight="1">
      <c r="A224" s="30" t="s">
        <v>57</v>
      </c>
      <c r="E224" s="32" t="s">
        <v>4</v>
      </c>
    </row>
    <row r="225" spans="5:5" ht="12.75" customHeight="1">
      <c r="E225" s="31" t="s">
        <v>58</v>
      </c>
    </row>
    <row r="226" spans="1:16" ht="12.75" customHeight="1">
      <c r="A226" t="s">
        <v>50</v>
      </c>
      <c s="6" t="s">
        <v>221</v>
      </c>
      <c s="6" t="s">
        <v>1205</v>
      </c>
      <c t="s">
        <v>4</v>
      </c>
      <c s="26" t="s">
        <v>1206</v>
      </c>
      <c s="27" t="s">
        <v>98</v>
      </c>
      <c s="28">
        <v>1</v>
      </c>
      <c s="27">
        <v>0</v>
      </c>
      <c s="27">
        <f>ROUND(G226*H226,6)</f>
      </c>
      <c r="L226" s="29">
        <v>0</v>
      </c>
      <c s="24">
        <f>ROUND(ROUND(L226,2)*ROUND(G226,3),2)</f>
      </c>
      <c s="27" t="s">
        <v>55</v>
      </c>
      <c>
        <f>(M226*21)/100</f>
      </c>
      <c t="s">
        <v>27</v>
      </c>
    </row>
    <row r="227" spans="1:5" ht="12.75" customHeight="1">
      <c r="A227" s="30" t="s">
        <v>56</v>
      </c>
      <c r="E227" s="31" t="s">
        <v>1206</v>
      </c>
    </row>
    <row r="228" spans="1:5" ht="12.75" customHeight="1">
      <c r="A228" s="30" t="s">
        <v>57</v>
      </c>
      <c r="E228" s="32" t="s">
        <v>4</v>
      </c>
    </row>
    <row r="229" spans="5:5" ht="12.75" customHeight="1">
      <c r="E229" s="31" t="s">
        <v>58</v>
      </c>
    </row>
    <row r="230" spans="1:13" ht="12.75" customHeight="1">
      <c r="A230" t="s">
        <v>47</v>
      </c>
      <c r="C230" s="7" t="s">
        <v>1207</v>
      </c>
      <c r="E230" s="25" t="s">
        <v>1208</v>
      </c>
      <c r="J230" s="24">
        <f>0</f>
      </c>
      <c s="24">
        <f>0</f>
      </c>
      <c s="24">
        <f>0+L231+L235+L239+L243+L247+L251+L255+L259+L263+L267+L271+L275+L279</f>
      </c>
      <c s="24">
        <f>0+M231+M235+M239+M243+M247+M251+M255+M259+M263+M267+M271+M275+M279</f>
      </c>
    </row>
    <row r="231" spans="1:16" ht="12.75" customHeight="1">
      <c r="A231" t="s">
        <v>50</v>
      </c>
      <c s="6" t="s">
        <v>224</v>
      </c>
      <c s="6" t="s">
        <v>1209</v>
      </c>
      <c t="s">
        <v>4</v>
      </c>
      <c s="26" t="s">
        <v>1210</v>
      </c>
      <c s="27" t="s">
        <v>98</v>
      </c>
      <c s="28">
        <v>2</v>
      </c>
      <c s="27">
        <v>0</v>
      </c>
      <c s="27">
        <f>ROUND(G231*H231,6)</f>
      </c>
      <c r="L231" s="29">
        <v>0</v>
      </c>
      <c s="24">
        <f>ROUND(ROUND(L231,2)*ROUND(G231,3),2)</f>
      </c>
      <c s="27" t="s">
        <v>55</v>
      </c>
      <c>
        <f>(M231*21)/100</f>
      </c>
      <c t="s">
        <v>27</v>
      </c>
    </row>
    <row r="232" spans="1:5" ht="12.75" customHeight="1">
      <c r="A232" s="30" t="s">
        <v>56</v>
      </c>
      <c r="E232" s="31" t="s">
        <v>1210</v>
      </c>
    </row>
    <row r="233" spans="1:5" ht="12.75" customHeight="1">
      <c r="A233" s="30" t="s">
        <v>57</v>
      </c>
      <c r="E233" s="32" t="s">
        <v>4</v>
      </c>
    </row>
    <row r="234" spans="5:5" ht="12.75" customHeight="1">
      <c r="E234" s="31" t="s">
        <v>58</v>
      </c>
    </row>
    <row r="235" spans="1:16" ht="12.75" customHeight="1">
      <c r="A235" t="s">
        <v>50</v>
      </c>
      <c s="6" t="s">
        <v>227</v>
      </c>
      <c s="6" t="s">
        <v>1211</v>
      </c>
      <c t="s">
        <v>4</v>
      </c>
      <c s="26" t="s">
        <v>1212</v>
      </c>
      <c s="27" t="s">
        <v>98</v>
      </c>
      <c s="28">
        <v>2</v>
      </c>
      <c s="27">
        <v>0</v>
      </c>
      <c s="27">
        <f>ROUND(G235*H235,6)</f>
      </c>
      <c r="L235" s="29">
        <v>0</v>
      </c>
      <c s="24">
        <f>ROUND(ROUND(L235,2)*ROUND(G235,3),2)</f>
      </c>
      <c s="27" t="s">
        <v>55</v>
      </c>
      <c>
        <f>(M235*21)/100</f>
      </c>
      <c t="s">
        <v>27</v>
      </c>
    </row>
    <row r="236" spans="1:5" ht="12.75" customHeight="1">
      <c r="A236" s="30" t="s">
        <v>56</v>
      </c>
      <c r="E236" s="31" t="s">
        <v>1212</v>
      </c>
    </row>
    <row r="237" spans="1:5" ht="12.75" customHeight="1">
      <c r="A237" s="30" t="s">
        <v>57</v>
      </c>
      <c r="E237" s="32" t="s">
        <v>1213</v>
      </c>
    </row>
    <row r="238" spans="5:5" ht="12.75" customHeight="1">
      <c r="E238" s="31" t="s">
        <v>58</v>
      </c>
    </row>
    <row r="239" spans="1:16" ht="12.75" customHeight="1">
      <c r="A239" t="s">
        <v>50</v>
      </c>
      <c s="6" t="s">
        <v>230</v>
      </c>
      <c s="6" t="s">
        <v>1214</v>
      </c>
      <c t="s">
        <v>4</v>
      </c>
      <c s="26" t="s">
        <v>1215</v>
      </c>
      <c s="27" t="s">
        <v>98</v>
      </c>
      <c s="28">
        <v>2</v>
      </c>
      <c s="27">
        <v>0</v>
      </c>
      <c s="27">
        <f>ROUND(G239*H239,6)</f>
      </c>
      <c r="L239" s="29">
        <v>0</v>
      </c>
      <c s="24">
        <f>ROUND(ROUND(L239,2)*ROUND(G239,3),2)</f>
      </c>
      <c s="27" t="s">
        <v>55</v>
      </c>
      <c>
        <f>(M239*21)/100</f>
      </c>
      <c t="s">
        <v>27</v>
      </c>
    </row>
    <row r="240" spans="1:5" ht="12.75" customHeight="1">
      <c r="A240" s="30" t="s">
        <v>56</v>
      </c>
      <c r="E240" s="31" t="s">
        <v>1215</v>
      </c>
    </row>
    <row r="241" spans="1:5" ht="12.75" customHeight="1">
      <c r="A241" s="30" t="s">
        <v>57</v>
      </c>
      <c r="E241" s="32" t="s">
        <v>1216</v>
      </c>
    </row>
    <row r="242" spans="5:5" ht="12.75" customHeight="1">
      <c r="E242" s="31" t="s">
        <v>58</v>
      </c>
    </row>
    <row r="243" spans="1:16" ht="12.75" customHeight="1">
      <c r="A243" t="s">
        <v>50</v>
      </c>
      <c s="6" t="s">
        <v>233</v>
      </c>
      <c s="6" t="s">
        <v>1217</v>
      </c>
      <c t="s">
        <v>4</v>
      </c>
      <c s="26" t="s">
        <v>1218</v>
      </c>
      <c s="27" t="s">
        <v>98</v>
      </c>
      <c s="28">
        <v>12</v>
      </c>
      <c s="27">
        <v>0</v>
      </c>
      <c s="27">
        <f>ROUND(G243*H243,6)</f>
      </c>
      <c r="L243" s="29">
        <v>0</v>
      </c>
      <c s="24">
        <f>ROUND(ROUND(L243,2)*ROUND(G243,3),2)</f>
      </c>
      <c s="27" t="s">
        <v>55</v>
      </c>
      <c>
        <f>(M243*21)/100</f>
      </c>
      <c t="s">
        <v>27</v>
      </c>
    </row>
    <row r="244" spans="1:5" ht="12.75" customHeight="1">
      <c r="A244" s="30" t="s">
        <v>56</v>
      </c>
      <c r="E244" s="31" t="s">
        <v>1218</v>
      </c>
    </row>
    <row r="245" spans="1:5" ht="12.75" customHeight="1">
      <c r="A245" s="30" t="s">
        <v>57</v>
      </c>
      <c r="E245" s="32" t="s">
        <v>1219</v>
      </c>
    </row>
    <row r="246" spans="5:5" ht="12.75" customHeight="1">
      <c r="E246" s="31" t="s">
        <v>58</v>
      </c>
    </row>
    <row r="247" spans="1:16" ht="12.75" customHeight="1">
      <c r="A247" t="s">
        <v>50</v>
      </c>
      <c s="6" t="s">
        <v>236</v>
      </c>
      <c s="6" t="s">
        <v>1220</v>
      </c>
      <c t="s">
        <v>4</v>
      </c>
      <c s="26" t="s">
        <v>1221</v>
      </c>
      <c s="27" t="s">
        <v>82</v>
      </c>
      <c s="28">
        <v>36</v>
      </c>
      <c s="27">
        <v>0</v>
      </c>
      <c s="27">
        <f>ROUND(G247*H247,6)</f>
      </c>
      <c r="L247" s="29">
        <v>0</v>
      </c>
      <c s="24">
        <f>ROUND(ROUND(L247,2)*ROUND(G247,3),2)</f>
      </c>
      <c s="27" t="s">
        <v>55</v>
      </c>
      <c>
        <f>(M247*21)/100</f>
      </c>
      <c t="s">
        <v>27</v>
      </c>
    </row>
    <row r="248" spans="1:5" ht="12.75" customHeight="1">
      <c r="A248" s="30" t="s">
        <v>56</v>
      </c>
      <c r="E248" s="31" t="s">
        <v>1222</v>
      </c>
    </row>
    <row r="249" spans="1:5" ht="12.75" customHeight="1">
      <c r="A249" s="30" t="s">
        <v>57</v>
      </c>
      <c r="E249" s="32" t="s">
        <v>4</v>
      </c>
    </row>
    <row r="250" spans="5:5" ht="12.75" customHeight="1">
      <c r="E250" s="31" t="s">
        <v>58</v>
      </c>
    </row>
    <row r="251" spans="1:16" ht="12.75" customHeight="1">
      <c r="A251" t="s">
        <v>50</v>
      </c>
      <c s="6" t="s">
        <v>239</v>
      </c>
      <c s="6" t="s">
        <v>1223</v>
      </c>
      <c t="s">
        <v>4</v>
      </c>
      <c s="26" t="s">
        <v>1224</v>
      </c>
      <c s="27" t="s">
        <v>82</v>
      </c>
      <c s="28">
        <v>72</v>
      </c>
      <c s="27">
        <v>0</v>
      </c>
      <c s="27">
        <f>ROUND(G251*H251,6)</f>
      </c>
      <c r="L251" s="29">
        <v>0</v>
      </c>
      <c s="24">
        <f>ROUND(ROUND(L251,2)*ROUND(G251,3),2)</f>
      </c>
      <c s="27" t="s">
        <v>55</v>
      </c>
      <c>
        <f>(M251*21)/100</f>
      </c>
      <c t="s">
        <v>27</v>
      </c>
    </row>
    <row r="252" spans="1:5" ht="12.75" customHeight="1">
      <c r="A252" s="30" t="s">
        <v>56</v>
      </c>
      <c r="E252" s="31" t="s">
        <v>1224</v>
      </c>
    </row>
    <row r="253" spans="1:5" ht="12.75" customHeight="1">
      <c r="A253" s="30" t="s">
        <v>57</v>
      </c>
      <c r="E253" s="32" t="s">
        <v>1225</v>
      </c>
    </row>
    <row r="254" spans="5:5" ht="12.75" customHeight="1">
      <c r="E254" s="31" t="s">
        <v>58</v>
      </c>
    </row>
    <row r="255" spans="1:16" ht="12.75" customHeight="1">
      <c r="A255" t="s">
        <v>50</v>
      </c>
      <c s="6" t="s">
        <v>243</v>
      </c>
      <c s="6" t="s">
        <v>1226</v>
      </c>
      <c t="s">
        <v>4</v>
      </c>
      <c s="26" t="s">
        <v>1227</v>
      </c>
      <c s="27" t="s">
        <v>82</v>
      </c>
      <c s="28">
        <v>162</v>
      </c>
      <c s="27">
        <v>0</v>
      </c>
      <c s="27">
        <f>ROUND(G255*H255,6)</f>
      </c>
      <c r="L255" s="29">
        <v>0</v>
      </c>
      <c s="24">
        <f>ROUND(ROUND(L255,2)*ROUND(G255,3),2)</f>
      </c>
      <c s="27" t="s">
        <v>55</v>
      </c>
      <c>
        <f>(M255*21)/100</f>
      </c>
      <c t="s">
        <v>27</v>
      </c>
    </row>
    <row r="256" spans="1:5" ht="12.75" customHeight="1">
      <c r="A256" s="30" t="s">
        <v>56</v>
      </c>
      <c r="E256" s="31" t="s">
        <v>1228</v>
      </c>
    </row>
    <row r="257" spans="1:5" ht="12.75" customHeight="1">
      <c r="A257" s="30" t="s">
        <v>57</v>
      </c>
      <c r="E257" s="32" t="s">
        <v>4</v>
      </c>
    </row>
    <row r="258" spans="5:5" ht="12.75" customHeight="1">
      <c r="E258" s="31" t="s">
        <v>1229</v>
      </c>
    </row>
    <row r="259" spans="1:16" ht="12.75" customHeight="1">
      <c r="A259" t="s">
        <v>50</v>
      </c>
      <c s="6" t="s">
        <v>246</v>
      </c>
      <c s="6" t="s">
        <v>1230</v>
      </c>
      <c t="s">
        <v>4</v>
      </c>
      <c s="26" t="s">
        <v>1231</v>
      </c>
      <c s="27" t="s">
        <v>98</v>
      </c>
      <c s="28">
        <v>2</v>
      </c>
      <c s="27">
        <v>0</v>
      </c>
      <c s="27">
        <f>ROUND(G259*H259,6)</f>
      </c>
      <c r="L259" s="29">
        <v>0</v>
      </c>
      <c s="24">
        <f>ROUND(ROUND(L259,2)*ROUND(G259,3),2)</f>
      </c>
      <c s="27" t="s">
        <v>55</v>
      </c>
      <c>
        <f>(M259*21)/100</f>
      </c>
      <c t="s">
        <v>27</v>
      </c>
    </row>
    <row r="260" spans="1:5" ht="12.75" customHeight="1">
      <c r="A260" s="30" t="s">
        <v>56</v>
      </c>
      <c r="E260" s="31" t="s">
        <v>1231</v>
      </c>
    </row>
    <row r="261" spans="1:5" ht="12.75" customHeight="1">
      <c r="A261" s="30" t="s">
        <v>57</v>
      </c>
      <c r="E261" s="32" t="s">
        <v>1232</v>
      </c>
    </row>
    <row r="262" spans="5:5" ht="12.75" customHeight="1">
      <c r="E262" s="31" t="s">
        <v>58</v>
      </c>
    </row>
    <row r="263" spans="1:16" ht="12.75" customHeight="1">
      <c r="A263" t="s">
        <v>50</v>
      </c>
      <c s="6" t="s">
        <v>249</v>
      </c>
      <c s="6" t="s">
        <v>1233</v>
      </c>
      <c t="s">
        <v>4</v>
      </c>
      <c s="26" t="s">
        <v>1234</v>
      </c>
      <c s="27" t="s">
        <v>98</v>
      </c>
      <c s="28">
        <v>2</v>
      </c>
      <c s="27">
        <v>0</v>
      </c>
      <c s="27">
        <f>ROUND(G263*H263,6)</f>
      </c>
      <c r="L263" s="29">
        <v>0</v>
      </c>
      <c s="24">
        <f>ROUND(ROUND(L263,2)*ROUND(G263,3),2)</f>
      </c>
      <c s="27" t="s">
        <v>55</v>
      </c>
      <c>
        <f>(M263*21)/100</f>
      </c>
      <c t="s">
        <v>27</v>
      </c>
    </row>
    <row r="264" spans="1:5" ht="12.75" customHeight="1">
      <c r="A264" s="30" t="s">
        <v>56</v>
      </c>
      <c r="E264" s="31" t="s">
        <v>1234</v>
      </c>
    </row>
    <row r="265" spans="1:5" ht="12.75" customHeight="1">
      <c r="A265" s="30" t="s">
        <v>57</v>
      </c>
      <c r="E265" s="32" t="s">
        <v>1235</v>
      </c>
    </row>
    <row r="266" spans="5:5" ht="12.75" customHeight="1">
      <c r="E266" s="31" t="s">
        <v>58</v>
      </c>
    </row>
    <row r="267" spans="1:16" ht="12.75" customHeight="1">
      <c r="A267" t="s">
        <v>50</v>
      </c>
      <c s="6" t="s">
        <v>252</v>
      </c>
      <c s="6" t="s">
        <v>1236</v>
      </c>
      <c t="s">
        <v>4</v>
      </c>
      <c s="26" t="s">
        <v>1237</v>
      </c>
      <c s="27" t="s">
        <v>98</v>
      </c>
      <c s="28">
        <v>13</v>
      </c>
      <c s="27">
        <v>0</v>
      </c>
      <c s="27">
        <f>ROUND(G267*H267,6)</f>
      </c>
      <c r="L267" s="29">
        <v>0</v>
      </c>
      <c s="24">
        <f>ROUND(ROUND(L267,2)*ROUND(G267,3),2)</f>
      </c>
      <c s="27" t="s">
        <v>55</v>
      </c>
      <c>
        <f>(M267*21)/100</f>
      </c>
      <c t="s">
        <v>27</v>
      </c>
    </row>
    <row r="268" spans="1:5" ht="12.75" customHeight="1">
      <c r="A268" s="30" t="s">
        <v>56</v>
      </c>
      <c r="E268" s="31" t="s">
        <v>1237</v>
      </c>
    </row>
    <row r="269" spans="1:5" ht="12.75" customHeight="1">
      <c r="A269" s="30" t="s">
        <v>57</v>
      </c>
      <c r="E269" s="32" t="s">
        <v>1238</v>
      </c>
    </row>
    <row r="270" spans="5:5" ht="12.75" customHeight="1">
      <c r="E270" s="31" t="s">
        <v>58</v>
      </c>
    </row>
    <row r="271" spans="1:16" ht="12.75" customHeight="1">
      <c r="A271" t="s">
        <v>50</v>
      </c>
      <c s="6" t="s">
        <v>255</v>
      </c>
      <c s="6" t="s">
        <v>1239</v>
      </c>
      <c t="s">
        <v>4</v>
      </c>
      <c s="26" t="s">
        <v>1240</v>
      </c>
      <c s="27" t="s">
        <v>66</v>
      </c>
      <c s="28">
        <v>13</v>
      </c>
      <c s="27">
        <v>0</v>
      </c>
      <c s="27">
        <f>ROUND(G271*H271,6)</f>
      </c>
      <c r="L271" s="29">
        <v>0</v>
      </c>
      <c s="24">
        <f>ROUND(ROUND(L271,2)*ROUND(G271,3),2)</f>
      </c>
      <c s="27" t="s">
        <v>55</v>
      </c>
      <c>
        <f>(M271*21)/100</f>
      </c>
      <c t="s">
        <v>27</v>
      </c>
    </row>
    <row r="272" spans="1:5" ht="12.75" customHeight="1">
      <c r="A272" s="30" t="s">
        <v>56</v>
      </c>
      <c r="E272" s="31" t="s">
        <v>1240</v>
      </c>
    </row>
    <row r="273" spans="1:5" ht="12.75" customHeight="1">
      <c r="A273" s="30" t="s">
        <v>57</v>
      </c>
      <c r="E273" s="32" t="s">
        <v>1241</v>
      </c>
    </row>
    <row r="274" spans="5:5" ht="12.75" customHeight="1">
      <c r="E274" s="31" t="s">
        <v>58</v>
      </c>
    </row>
    <row r="275" spans="1:16" ht="12.75" customHeight="1">
      <c r="A275" t="s">
        <v>50</v>
      </c>
      <c s="6" t="s">
        <v>258</v>
      </c>
      <c s="6" t="s">
        <v>1242</v>
      </c>
      <c t="s">
        <v>4</v>
      </c>
      <c s="26" t="s">
        <v>1237</v>
      </c>
      <c s="27" t="s">
        <v>98</v>
      </c>
      <c s="28">
        <v>4</v>
      </c>
      <c s="27">
        <v>0</v>
      </c>
      <c s="27">
        <f>ROUND(G275*H275,6)</f>
      </c>
      <c r="L275" s="29">
        <v>0</v>
      </c>
      <c s="24">
        <f>ROUND(ROUND(L275,2)*ROUND(G275,3),2)</f>
      </c>
      <c s="27" t="s">
        <v>55</v>
      </c>
      <c>
        <f>(M275*21)/100</f>
      </c>
      <c t="s">
        <v>27</v>
      </c>
    </row>
    <row r="276" spans="1:5" ht="12.75" customHeight="1">
      <c r="A276" s="30" t="s">
        <v>56</v>
      </c>
      <c r="E276" s="31" t="s">
        <v>1243</v>
      </c>
    </row>
    <row r="277" spans="1:5" ht="12.75" customHeight="1">
      <c r="A277" s="30" t="s">
        <v>57</v>
      </c>
      <c r="E277" s="32" t="s">
        <v>4</v>
      </c>
    </row>
    <row r="278" spans="5:5" ht="12.75" customHeight="1">
      <c r="E278" s="31" t="s">
        <v>1244</v>
      </c>
    </row>
    <row r="279" spans="1:16" ht="12.75" customHeight="1">
      <c r="A279" t="s">
        <v>50</v>
      </c>
      <c s="6" t="s">
        <v>261</v>
      </c>
      <c s="6" t="s">
        <v>1245</v>
      </c>
      <c t="s">
        <v>4</v>
      </c>
      <c s="26" t="s">
        <v>1240</v>
      </c>
      <c s="27" t="s">
        <v>66</v>
      </c>
      <c s="28">
        <v>10.5</v>
      </c>
      <c s="27">
        <v>0</v>
      </c>
      <c s="27">
        <f>ROUND(G279*H279,6)</f>
      </c>
      <c r="L279" s="29">
        <v>0</v>
      </c>
      <c s="24">
        <f>ROUND(ROUND(L279,2)*ROUND(G279,3),2)</f>
      </c>
      <c s="27" t="s">
        <v>55</v>
      </c>
      <c>
        <f>(M279*21)/100</f>
      </c>
      <c t="s">
        <v>27</v>
      </c>
    </row>
    <row r="280" spans="1:5" ht="12.75" customHeight="1">
      <c r="A280" s="30" t="s">
        <v>56</v>
      </c>
      <c r="E280" s="31" t="s">
        <v>1246</v>
      </c>
    </row>
    <row r="281" spans="1:5" ht="12.75" customHeight="1">
      <c r="A281" s="30" t="s">
        <v>57</v>
      </c>
      <c r="E281" s="32" t="s">
        <v>4</v>
      </c>
    </row>
    <row r="282" spans="5:5" ht="12.75" customHeight="1">
      <c r="E282" s="31" t="s">
        <v>1247</v>
      </c>
    </row>
    <row r="283" spans="1:13" ht="12.75" customHeight="1">
      <c r="A283" t="s">
        <v>47</v>
      </c>
      <c r="C283" s="7" t="s">
        <v>1248</v>
      </c>
      <c r="E283" s="25" t="s">
        <v>1249</v>
      </c>
      <c r="J283" s="24">
        <f>0</f>
      </c>
      <c s="24">
        <f>0</f>
      </c>
      <c s="24">
        <f>0+L284+L288+L292+L296+L300+L304+L308</f>
      </c>
      <c s="24">
        <f>0+M284+M288+M292+M296+M300+M304+M308</f>
      </c>
    </row>
    <row r="284" spans="1:16" ht="12.75" customHeight="1">
      <c r="A284" t="s">
        <v>50</v>
      </c>
      <c s="6" t="s">
        <v>265</v>
      </c>
      <c s="6" t="s">
        <v>1250</v>
      </c>
      <c t="s">
        <v>4</v>
      </c>
      <c s="26" t="s">
        <v>1251</v>
      </c>
      <c s="27" t="s">
        <v>1252</v>
      </c>
      <c s="28">
        <v>1194.25</v>
      </c>
      <c s="27">
        <v>0</v>
      </c>
      <c s="27">
        <f>ROUND(G284*H284,6)</f>
      </c>
      <c r="L284" s="29">
        <v>0</v>
      </c>
      <c s="24">
        <f>ROUND(ROUND(L284,2)*ROUND(G284,3),2)</f>
      </c>
      <c s="27" t="s">
        <v>55</v>
      </c>
      <c>
        <f>(M284*21)/100</f>
      </c>
      <c t="s">
        <v>27</v>
      </c>
    </row>
    <row r="285" spans="1:5" ht="12.75" customHeight="1">
      <c r="A285" s="30" t="s">
        <v>56</v>
      </c>
      <c r="E285" s="31" t="s">
        <v>1251</v>
      </c>
    </row>
    <row r="286" spans="1:5" ht="12.75" customHeight="1">
      <c r="A286" s="30" t="s">
        <v>57</v>
      </c>
      <c r="E286" s="32" t="s">
        <v>4</v>
      </c>
    </row>
    <row r="287" spans="5:5" ht="12.75" customHeight="1">
      <c r="E287" s="31" t="s">
        <v>1253</v>
      </c>
    </row>
    <row r="288" spans="1:16" ht="12.75" customHeight="1">
      <c r="A288" t="s">
        <v>50</v>
      </c>
      <c s="6" t="s">
        <v>370</v>
      </c>
      <c s="6" t="s">
        <v>1254</v>
      </c>
      <c t="s">
        <v>4</v>
      </c>
      <c s="26" t="s">
        <v>1255</v>
      </c>
      <c s="27" t="s">
        <v>1252</v>
      </c>
      <c s="28">
        <v>281.6</v>
      </c>
      <c s="27">
        <v>0</v>
      </c>
      <c s="27">
        <f>ROUND(G288*H288,6)</f>
      </c>
      <c r="L288" s="29">
        <v>0</v>
      </c>
      <c s="24">
        <f>ROUND(ROUND(L288,2)*ROUND(G288,3),2)</f>
      </c>
      <c s="27" t="s">
        <v>55</v>
      </c>
      <c>
        <f>(M288*21)/100</f>
      </c>
      <c t="s">
        <v>27</v>
      </c>
    </row>
    <row r="289" spans="1:5" ht="12.75" customHeight="1">
      <c r="A289" s="30" t="s">
        <v>56</v>
      </c>
      <c r="E289" s="31" t="s">
        <v>1255</v>
      </c>
    </row>
    <row r="290" spans="1:5" ht="12.75" customHeight="1">
      <c r="A290" s="30" t="s">
        <v>57</v>
      </c>
      <c r="E290" s="32" t="s">
        <v>4</v>
      </c>
    </row>
    <row r="291" spans="5:5" ht="12.75" customHeight="1">
      <c r="E291" s="31" t="s">
        <v>1256</v>
      </c>
    </row>
    <row r="292" spans="1:16" ht="12.75" customHeight="1">
      <c r="A292" t="s">
        <v>50</v>
      </c>
      <c s="6" t="s">
        <v>373</v>
      </c>
      <c s="6" t="s">
        <v>1257</v>
      </c>
      <c t="s">
        <v>4</v>
      </c>
      <c s="26" t="s">
        <v>1258</v>
      </c>
      <c s="27" t="s">
        <v>1252</v>
      </c>
      <c s="28">
        <v>316.8</v>
      </c>
      <c s="27">
        <v>0</v>
      </c>
      <c s="27">
        <f>ROUND(G292*H292,6)</f>
      </c>
      <c r="L292" s="29">
        <v>0</v>
      </c>
      <c s="24">
        <f>ROUND(ROUND(L292,2)*ROUND(G292,3),2)</f>
      </c>
      <c s="27" t="s">
        <v>55</v>
      </c>
      <c>
        <f>(M292*21)/100</f>
      </c>
      <c t="s">
        <v>27</v>
      </c>
    </row>
    <row r="293" spans="1:5" ht="12.75" customHeight="1">
      <c r="A293" s="30" t="s">
        <v>56</v>
      </c>
      <c r="E293" s="31" t="s">
        <v>1258</v>
      </c>
    </row>
    <row r="294" spans="1:5" ht="12.75" customHeight="1">
      <c r="A294" s="30" t="s">
        <v>57</v>
      </c>
      <c r="E294" s="32" t="s">
        <v>4</v>
      </c>
    </row>
    <row r="295" spans="5:5" ht="12.75" customHeight="1">
      <c r="E295" s="31" t="s">
        <v>1256</v>
      </c>
    </row>
    <row r="296" spans="1:16" ht="12.75" customHeight="1">
      <c r="A296" t="s">
        <v>50</v>
      </c>
      <c s="6" t="s">
        <v>376</v>
      </c>
      <c s="6" t="s">
        <v>1259</v>
      </c>
      <c t="s">
        <v>4</v>
      </c>
      <c s="26" t="s">
        <v>1260</v>
      </c>
      <c s="27" t="s">
        <v>1252</v>
      </c>
      <c s="28">
        <v>5.85</v>
      </c>
      <c s="27">
        <v>0</v>
      </c>
      <c s="27">
        <f>ROUND(G296*H296,6)</f>
      </c>
      <c r="L296" s="29">
        <v>0</v>
      </c>
      <c s="24">
        <f>ROUND(ROUND(L296,2)*ROUND(G296,3),2)</f>
      </c>
      <c s="27" t="s">
        <v>55</v>
      </c>
      <c>
        <f>(M296*21)/100</f>
      </c>
      <c t="s">
        <v>27</v>
      </c>
    </row>
    <row r="297" spans="1:5" ht="12.75" customHeight="1">
      <c r="A297" s="30" t="s">
        <v>56</v>
      </c>
      <c r="E297" s="31" t="s">
        <v>1260</v>
      </c>
    </row>
    <row r="298" spans="1:5" ht="12.75" customHeight="1">
      <c r="A298" s="30" t="s">
        <v>57</v>
      </c>
      <c r="E298" s="32" t="s">
        <v>4</v>
      </c>
    </row>
    <row r="299" spans="5:5" ht="12.75" customHeight="1">
      <c r="E299" s="31" t="s">
        <v>1256</v>
      </c>
    </row>
    <row r="300" spans="1:16" ht="12.75" customHeight="1">
      <c r="A300" t="s">
        <v>50</v>
      </c>
      <c s="6" t="s">
        <v>379</v>
      </c>
      <c s="6" t="s">
        <v>1261</v>
      </c>
      <c t="s">
        <v>4</v>
      </c>
      <c s="26" t="s">
        <v>1262</v>
      </c>
      <c s="27" t="s">
        <v>1252</v>
      </c>
      <c s="28">
        <v>46.2</v>
      </c>
      <c s="27">
        <v>0</v>
      </c>
      <c s="27">
        <f>ROUND(G300*H300,6)</f>
      </c>
      <c r="L300" s="29">
        <v>0</v>
      </c>
      <c s="24">
        <f>ROUND(ROUND(L300,2)*ROUND(G300,3),2)</f>
      </c>
      <c s="27" t="s">
        <v>55</v>
      </c>
      <c>
        <f>(M300*21)/100</f>
      </c>
      <c t="s">
        <v>27</v>
      </c>
    </row>
    <row r="301" spans="1:5" ht="12.75" customHeight="1">
      <c r="A301" s="30" t="s">
        <v>56</v>
      </c>
      <c r="E301" s="31" t="s">
        <v>1262</v>
      </c>
    </row>
    <row r="302" spans="1:5" ht="12.75" customHeight="1">
      <c r="A302" s="30" t="s">
        <v>57</v>
      </c>
      <c r="E302" s="32" t="s">
        <v>4</v>
      </c>
    </row>
    <row r="303" spans="5:5" ht="12.75" customHeight="1">
      <c r="E303" s="31" t="s">
        <v>1256</v>
      </c>
    </row>
    <row r="304" spans="1:16" ht="12.75" customHeight="1">
      <c r="A304" t="s">
        <v>50</v>
      </c>
      <c s="6" t="s">
        <v>382</v>
      </c>
      <c s="6" t="s">
        <v>1263</v>
      </c>
      <c t="s">
        <v>4</v>
      </c>
      <c s="26" t="s">
        <v>1264</v>
      </c>
      <c s="27" t="s">
        <v>1252</v>
      </c>
      <c s="28">
        <v>1.02</v>
      </c>
      <c s="27">
        <v>0</v>
      </c>
      <c s="27">
        <f>ROUND(G304*H304,6)</f>
      </c>
      <c r="L304" s="29">
        <v>0</v>
      </c>
      <c s="24">
        <f>ROUND(ROUND(L304,2)*ROUND(G304,3),2)</f>
      </c>
      <c s="27" t="s">
        <v>55</v>
      </c>
      <c>
        <f>(M304*21)/100</f>
      </c>
      <c t="s">
        <v>27</v>
      </c>
    </row>
    <row r="305" spans="1:5" ht="12.75" customHeight="1">
      <c r="A305" s="30" t="s">
        <v>56</v>
      </c>
      <c r="E305" s="31" t="s">
        <v>1264</v>
      </c>
    </row>
    <row r="306" spans="1:5" ht="12.75" customHeight="1">
      <c r="A306" s="30" t="s">
        <v>57</v>
      </c>
      <c r="E306" s="32" t="s">
        <v>4</v>
      </c>
    </row>
    <row r="307" spans="5:5" ht="12.75" customHeight="1">
      <c r="E307" s="31" t="s">
        <v>1256</v>
      </c>
    </row>
    <row r="308" spans="1:16" ht="12.75" customHeight="1">
      <c r="A308" t="s">
        <v>50</v>
      </c>
      <c s="6" t="s">
        <v>385</v>
      </c>
      <c s="6" t="s">
        <v>1265</v>
      </c>
      <c t="s">
        <v>4</v>
      </c>
      <c s="26" t="s">
        <v>1266</v>
      </c>
      <c s="27" t="s">
        <v>1252</v>
      </c>
      <c s="28">
        <v>12.672</v>
      </c>
      <c s="27">
        <v>0</v>
      </c>
      <c s="27">
        <f>ROUND(G308*H308,6)</f>
      </c>
      <c r="L308" s="29">
        <v>0</v>
      </c>
      <c s="24">
        <f>ROUND(ROUND(L308,2)*ROUND(G308,3),2)</f>
      </c>
      <c s="27" t="s">
        <v>55</v>
      </c>
      <c>
        <f>(M308*21)/100</f>
      </c>
      <c t="s">
        <v>27</v>
      </c>
    </row>
    <row r="309" spans="1:5" ht="12.75" customHeight="1">
      <c r="A309" s="30" t="s">
        <v>56</v>
      </c>
      <c r="E309" s="31" t="s">
        <v>1266</v>
      </c>
    </row>
    <row r="310" spans="1:5" ht="12.75" customHeight="1">
      <c r="A310" s="30" t="s">
        <v>57</v>
      </c>
      <c r="E310" s="32" t="s">
        <v>4</v>
      </c>
    </row>
    <row r="311" spans="5:5" ht="12.75" customHeight="1">
      <c r="E311" s="31" t="s">
        <v>1256</v>
      </c>
    </row>
    <row r="312" spans="1:13" ht="12.75" customHeight="1">
      <c r="A312" t="s">
        <v>47</v>
      </c>
      <c r="C312" s="7" t="s">
        <v>1267</v>
      </c>
      <c r="E312" s="25" t="s">
        <v>1268</v>
      </c>
      <c r="J312" s="24">
        <f>0</f>
      </c>
      <c s="24">
        <f>0</f>
      </c>
      <c s="24">
        <f>0+L313+L317+L321+L325+L329+L333+L337+L341+L345+L349+L353+L357</f>
      </c>
      <c s="24">
        <f>0+M313+M317+M321+M325+M329+M333+M337+M341+M345+M349+M353+M357</f>
      </c>
    </row>
    <row r="313" spans="1:16" ht="12.75" customHeight="1">
      <c r="A313" t="s">
        <v>50</v>
      </c>
      <c s="6" t="s">
        <v>386</v>
      </c>
      <c s="6" t="s">
        <v>1269</v>
      </c>
      <c t="s">
        <v>4</v>
      </c>
      <c s="26" t="s">
        <v>1270</v>
      </c>
      <c s="27" t="s">
        <v>98</v>
      </c>
      <c s="28">
        <v>4</v>
      </c>
      <c s="27">
        <v>0</v>
      </c>
      <c s="27">
        <f>ROUND(G313*H313,6)</f>
      </c>
      <c r="L313" s="29">
        <v>0</v>
      </c>
      <c s="24">
        <f>ROUND(ROUND(L313,2)*ROUND(G313,3),2)</f>
      </c>
      <c s="27" t="s">
        <v>55</v>
      </c>
      <c>
        <f>(M313*21)/100</f>
      </c>
      <c t="s">
        <v>27</v>
      </c>
    </row>
    <row r="314" spans="1:5" ht="12.75" customHeight="1">
      <c r="A314" s="30" t="s">
        <v>56</v>
      </c>
      <c r="E314" s="31" t="s">
        <v>1270</v>
      </c>
    </row>
    <row r="315" spans="1:5" ht="12.75" customHeight="1">
      <c r="A315" s="30" t="s">
        <v>57</v>
      </c>
      <c r="E315" s="32" t="s">
        <v>4</v>
      </c>
    </row>
    <row r="316" spans="5:5" ht="12.75" customHeight="1">
      <c r="E316" s="31" t="s">
        <v>58</v>
      </c>
    </row>
    <row r="317" spans="1:16" ht="12.75" customHeight="1">
      <c r="A317" t="s">
        <v>50</v>
      </c>
      <c s="6" t="s">
        <v>387</v>
      </c>
      <c s="6" t="s">
        <v>1271</v>
      </c>
      <c t="s">
        <v>4</v>
      </c>
      <c s="26" t="s">
        <v>1272</v>
      </c>
      <c s="27" t="s">
        <v>98</v>
      </c>
      <c s="28">
        <v>6</v>
      </c>
      <c s="27">
        <v>0</v>
      </c>
      <c s="27">
        <f>ROUND(G317*H317,6)</f>
      </c>
      <c r="L317" s="29">
        <v>0</v>
      </c>
      <c s="24">
        <f>ROUND(ROUND(L317,2)*ROUND(G317,3),2)</f>
      </c>
      <c s="27" t="s">
        <v>55</v>
      </c>
      <c>
        <f>(M317*21)/100</f>
      </c>
      <c t="s">
        <v>27</v>
      </c>
    </row>
    <row r="318" spans="1:5" ht="12.75" customHeight="1">
      <c r="A318" s="30" t="s">
        <v>56</v>
      </c>
      <c r="E318" s="31" t="s">
        <v>1272</v>
      </c>
    </row>
    <row r="319" spans="1:5" ht="12.75" customHeight="1">
      <c r="A319" s="30" t="s">
        <v>57</v>
      </c>
      <c r="E319" s="32" t="s">
        <v>4</v>
      </c>
    </row>
    <row r="320" spans="5:5" ht="12.75" customHeight="1">
      <c r="E320" s="31" t="s">
        <v>58</v>
      </c>
    </row>
    <row r="321" spans="1:16" ht="12.75" customHeight="1">
      <c r="A321" t="s">
        <v>50</v>
      </c>
      <c s="6" t="s">
        <v>388</v>
      </c>
      <c s="6" t="s">
        <v>851</v>
      </c>
      <c t="s">
        <v>4</v>
      </c>
      <c s="26" t="s">
        <v>852</v>
      </c>
      <c s="27" t="s">
        <v>98</v>
      </c>
      <c s="28">
        <v>1</v>
      </c>
      <c s="27">
        <v>0</v>
      </c>
      <c s="27">
        <f>ROUND(G321*H321,6)</f>
      </c>
      <c r="L321" s="29">
        <v>0</v>
      </c>
      <c s="24">
        <f>ROUND(ROUND(L321,2)*ROUND(G321,3),2)</f>
      </c>
      <c s="27" t="s">
        <v>55</v>
      </c>
      <c>
        <f>(M321*21)/100</f>
      </c>
      <c t="s">
        <v>27</v>
      </c>
    </row>
    <row r="322" spans="1:5" ht="12.75" customHeight="1">
      <c r="A322" s="30" t="s">
        <v>56</v>
      </c>
      <c r="E322" s="31" t="s">
        <v>852</v>
      </c>
    </row>
    <row r="323" spans="1:5" ht="12.75" customHeight="1">
      <c r="A323" s="30" t="s">
        <v>57</v>
      </c>
      <c r="E323" s="32" t="s">
        <v>4</v>
      </c>
    </row>
    <row r="324" spans="5:5" ht="12.75" customHeight="1">
      <c r="E324" s="31" t="s">
        <v>58</v>
      </c>
    </row>
    <row r="325" spans="1:16" ht="12.75" customHeight="1">
      <c r="A325" t="s">
        <v>50</v>
      </c>
      <c s="6" t="s">
        <v>389</v>
      </c>
      <c s="6" t="s">
        <v>853</v>
      </c>
      <c t="s">
        <v>4</v>
      </c>
      <c s="26" t="s">
        <v>854</v>
      </c>
      <c s="27" t="s">
        <v>98</v>
      </c>
      <c s="28">
        <v>27</v>
      </c>
      <c s="27">
        <v>0</v>
      </c>
      <c s="27">
        <f>ROUND(G325*H325,6)</f>
      </c>
      <c r="L325" s="29">
        <v>0</v>
      </c>
      <c s="24">
        <f>ROUND(ROUND(L325,2)*ROUND(G325,3),2)</f>
      </c>
      <c s="27" t="s">
        <v>55</v>
      </c>
      <c>
        <f>(M325*21)/100</f>
      </c>
      <c t="s">
        <v>27</v>
      </c>
    </row>
    <row r="326" spans="1:5" ht="12.75" customHeight="1">
      <c r="A326" s="30" t="s">
        <v>56</v>
      </c>
      <c r="E326" s="31" t="s">
        <v>854</v>
      </c>
    </row>
    <row r="327" spans="1:5" ht="12.75" customHeight="1">
      <c r="A327" s="30" t="s">
        <v>57</v>
      </c>
      <c r="E327" s="32" t="s">
        <v>4</v>
      </c>
    </row>
    <row r="328" spans="5:5" ht="12.75" customHeight="1">
      <c r="E328" s="31" t="s">
        <v>58</v>
      </c>
    </row>
    <row r="329" spans="1:16" ht="12.75" customHeight="1">
      <c r="A329" t="s">
        <v>50</v>
      </c>
      <c s="6" t="s">
        <v>390</v>
      </c>
      <c s="6" t="s">
        <v>855</v>
      </c>
      <c t="s">
        <v>4</v>
      </c>
      <c s="26" t="s">
        <v>856</v>
      </c>
      <c s="27" t="s">
        <v>98</v>
      </c>
      <c s="28">
        <v>5</v>
      </c>
      <c s="27">
        <v>0</v>
      </c>
      <c s="27">
        <f>ROUND(G329*H329,6)</f>
      </c>
      <c r="L329" s="29">
        <v>0</v>
      </c>
      <c s="24">
        <f>ROUND(ROUND(L329,2)*ROUND(G329,3),2)</f>
      </c>
      <c s="27" t="s">
        <v>55</v>
      </c>
      <c>
        <f>(M329*21)/100</f>
      </c>
      <c t="s">
        <v>27</v>
      </c>
    </row>
    <row r="330" spans="1:5" ht="12.75" customHeight="1">
      <c r="A330" s="30" t="s">
        <v>56</v>
      </c>
      <c r="E330" s="31" t="s">
        <v>856</v>
      </c>
    </row>
    <row r="331" spans="1:5" ht="12.75" customHeight="1">
      <c r="A331" s="30" t="s">
        <v>57</v>
      </c>
      <c r="E331" s="32" t="s">
        <v>4</v>
      </c>
    </row>
    <row r="332" spans="5:5" ht="12.75" customHeight="1">
      <c r="E332" s="31" t="s">
        <v>4</v>
      </c>
    </row>
    <row r="333" spans="1:16" ht="12.75" customHeight="1">
      <c r="A333" t="s">
        <v>50</v>
      </c>
      <c s="6" t="s">
        <v>391</v>
      </c>
      <c s="6" t="s">
        <v>1273</v>
      </c>
      <c t="s">
        <v>4</v>
      </c>
      <c s="26" t="s">
        <v>1274</v>
      </c>
      <c s="27" t="s">
        <v>98</v>
      </c>
      <c s="28">
        <v>5</v>
      </c>
      <c s="27">
        <v>0</v>
      </c>
      <c s="27">
        <f>ROUND(G333*H333,6)</f>
      </c>
      <c r="L333" s="29">
        <v>0</v>
      </c>
      <c s="24">
        <f>ROUND(ROUND(L333,2)*ROUND(G333,3),2)</f>
      </c>
      <c s="27" t="s">
        <v>55</v>
      </c>
      <c>
        <f>(M333*21)/100</f>
      </c>
      <c t="s">
        <v>27</v>
      </c>
    </row>
    <row r="334" spans="1:5" ht="12.75" customHeight="1">
      <c r="A334" s="30" t="s">
        <v>56</v>
      </c>
      <c r="E334" s="31" t="s">
        <v>1274</v>
      </c>
    </row>
    <row r="335" spans="1:5" ht="12.75" customHeight="1">
      <c r="A335" s="30" t="s">
        <v>57</v>
      </c>
      <c r="E335" s="32" t="s">
        <v>4</v>
      </c>
    </row>
    <row r="336" spans="5:5" ht="12.75" customHeight="1">
      <c r="E336" s="31" t="s">
        <v>58</v>
      </c>
    </row>
    <row r="337" spans="1:16" ht="12.75" customHeight="1">
      <c r="A337" t="s">
        <v>50</v>
      </c>
      <c s="6" t="s">
        <v>394</v>
      </c>
      <c s="6" t="s">
        <v>1275</v>
      </c>
      <c t="s">
        <v>4</v>
      </c>
      <c s="26" t="s">
        <v>1276</v>
      </c>
      <c s="27" t="s">
        <v>98</v>
      </c>
      <c s="28">
        <v>1</v>
      </c>
      <c s="27">
        <v>0</v>
      </c>
      <c s="27">
        <f>ROUND(G337*H337,6)</f>
      </c>
      <c r="L337" s="29">
        <v>0</v>
      </c>
      <c s="24">
        <f>ROUND(ROUND(L337,2)*ROUND(G337,3),2)</f>
      </c>
      <c s="27" t="s">
        <v>55</v>
      </c>
      <c>
        <f>(M337*21)/100</f>
      </c>
      <c t="s">
        <v>27</v>
      </c>
    </row>
    <row r="338" spans="1:5" ht="12.75" customHeight="1">
      <c r="A338" s="30" t="s">
        <v>56</v>
      </c>
      <c r="E338" s="31" t="s">
        <v>1276</v>
      </c>
    </row>
    <row r="339" spans="1:5" ht="12.75" customHeight="1">
      <c r="A339" s="30" t="s">
        <v>57</v>
      </c>
      <c r="E339" s="32" t="s">
        <v>4</v>
      </c>
    </row>
    <row r="340" spans="5:5" ht="12.75" customHeight="1">
      <c r="E340" s="31" t="s">
        <v>58</v>
      </c>
    </row>
    <row r="341" spans="1:16" ht="12.75" customHeight="1">
      <c r="A341" t="s">
        <v>50</v>
      </c>
      <c s="6" t="s">
        <v>397</v>
      </c>
      <c s="6" t="s">
        <v>1277</v>
      </c>
      <c t="s">
        <v>4</v>
      </c>
      <c s="26" t="s">
        <v>1278</v>
      </c>
      <c s="27" t="s">
        <v>98</v>
      </c>
      <c s="28">
        <v>1</v>
      </c>
      <c s="27">
        <v>0</v>
      </c>
      <c s="27">
        <f>ROUND(G341*H341,6)</f>
      </c>
      <c r="L341" s="29">
        <v>0</v>
      </c>
      <c s="24">
        <f>ROUND(ROUND(L341,2)*ROUND(G341,3),2)</f>
      </c>
      <c s="27" t="s">
        <v>55</v>
      </c>
      <c>
        <f>(M341*21)/100</f>
      </c>
      <c t="s">
        <v>27</v>
      </c>
    </row>
    <row r="342" spans="1:5" ht="12.75" customHeight="1">
      <c r="A342" s="30" t="s">
        <v>56</v>
      </c>
      <c r="E342" s="31" t="s">
        <v>1278</v>
      </c>
    </row>
    <row r="343" spans="1:5" ht="12.75" customHeight="1">
      <c r="A343" s="30" t="s">
        <v>57</v>
      </c>
      <c r="E343" s="32" t="s">
        <v>4</v>
      </c>
    </row>
    <row r="344" spans="5:5" ht="12.75" customHeight="1">
      <c r="E344" s="31" t="s">
        <v>58</v>
      </c>
    </row>
    <row r="345" spans="1:16" ht="12.75" customHeight="1">
      <c r="A345" t="s">
        <v>50</v>
      </c>
      <c s="6" t="s">
        <v>398</v>
      </c>
      <c s="6" t="s">
        <v>1279</v>
      </c>
      <c t="s">
        <v>4</v>
      </c>
      <c s="26" t="s">
        <v>1280</v>
      </c>
      <c s="27" t="s">
        <v>98</v>
      </c>
      <c s="28">
        <v>1</v>
      </c>
      <c s="27">
        <v>0</v>
      </c>
      <c s="27">
        <f>ROUND(G345*H345,6)</f>
      </c>
      <c r="L345" s="29">
        <v>0</v>
      </c>
      <c s="24">
        <f>ROUND(ROUND(L345,2)*ROUND(G345,3),2)</f>
      </c>
      <c s="27" t="s">
        <v>55</v>
      </c>
      <c>
        <f>(M345*21)/100</f>
      </c>
      <c t="s">
        <v>27</v>
      </c>
    </row>
    <row r="346" spans="1:5" ht="12.75" customHeight="1">
      <c r="A346" s="30" t="s">
        <v>56</v>
      </c>
      <c r="E346" s="31" t="s">
        <v>1280</v>
      </c>
    </row>
    <row r="347" spans="1:5" ht="12.75" customHeight="1">
      <c r="A347" s="30" t="s">
        <v>57</v>
      </c>
      <c r="E347" s="32" t="s">
        <v>4</v>
      </c>
    </row>
    <row r="348" spans="5:5" ht="12.75" customHeight="1">
      <c r="E348" s="31" t="s">
        <v>58</v>
      </c>
    </row>
    <row r="349" spans="1:16" ht="12.75" customHeight="1">
      <c r="A349" t="s">
        <v>50</v>
      </c>
      <c s="6" t="s">
        <v>399</v>
      </c>
      <c s="6" t="s">
        <v>863</v>
      </c>
      <c t="s">
        <v>4</v>
      </c>
      <c s="26" t="s">
        <v>864</v>
      </c>
      <c s="27" t="s">
        <v>264</v>
      </c>
      <c s="28">
        <v>200</v>
      </c>
      <c s="27">
        <v>0</v>
      </c>
      <c s="27">
        <f>ROUND(G349*H349,6)</f>
      </c>
      <c r="L349" s="29">
        <v>0</v>
      </c>
      <c s="24">
        <f>ROUND(ROUND(L349,2)*ROUND(G349,3),2)</f>
      </c>
      <c s="27" t="s">
        <v>55</v>
      </c>
      <c>
        <f>(M349*21)/100</f>
      </c>
      <c t="s">
        <v>27</v>
      </c>
    </row>
    <row r="350" spans="1:5" ht="12.75" customHeight="1">
      <c r="A350" s="30" t="s">
        <v>56</v>
      </c>
      <c r="E350" s="31" t="s">
        <v>864</v>
      </c>
    </row>
    <row r="351" spans="1:5" ht="12.75" customHeight="1">
      <c r="A351" s="30" t="s">
        <v>57</v>
      </c>
      <c r="E351" s="32" t="s">
        <v>4</v>
      </c>
    </row>
    <row r="352" spans="5:5" ht="12.75" customHeight="1">
      <c r="E352" s="31" t="s">
        <v>58</v>
      </c>
    </row>
    <row r="353" spans="1:16" ht="12.75" customHeight="1">
      <c r="A353" t="s">
        <v>50</v>
      </c>
      <c s="6" t="s">
        <v>400</v>
      </c>
      <c s="6" t="s">
        <v>867</v>
      </c>
      <c t="s">
        <v>4</v>
      </c>
      <c s="26" t="s">
        <v>868</v>
      </c>
      <c s="27" t="s">
        <v>264</v>
      </c>
      <c s="28">
        <v>80</v>
      </c>
      <c s="27">
        <v>0</v>
      </c>
      <c s="27">
        <f>ROUND(G353*H353,6)</f>
      </c>
      <c r="L353" s="29">
        <v>0</v>
      </c>
      <c s="24">
        <f>ROUND(ROUND(L353,2)*ROUND(G353,3),2)</f>
      </c>
      <c s="27" t="s">
        <v>55</v>
      </c>
      <c>
        <f>(M353*21)/100</f>
      </c>
      <c t="s">
        <v>27</v>
      </c>
    </row>
    <row r="354" spans="1:5" ht="12.75" customHeight="1">
      <c r="A354" s="30" t="s">
        <v>56</v>
      </c>
      <c r="E354" s="31" t="s">
        <v>868</v>
      </c>
    </row>
    <row r="355" spans="1:5" ht="12.75" customHeight="1">
      <c r="A355" s="30" t="s">
        <v>57</v>
      </c>
      <c r="E355" s="32" t="s">
        <v>4</v>
      </c>
    </row>
    <row r="356" spans="5:5" ht="12.75" customHeight="1">
      <c r="E356" s="31" t="s">
        <v>58</v>
      </c>
    </row>
    <row r="357" spans="1:16" ht="12.75" customHeight="1">
      <c r="A357" t="s">
        <v>50</v>
      </c>
      <c s="6" t="s">
        <v>401</v>
      </c>
      <c s="6" t="s">
        <v>869</v>
      </c>
      <c t="s">
        <v>4</v>
      </c>
      <c s="26" t="s">
        <v>870</v>
      </c>
      <c s="27" t="s">
        <v>264</v>
      </c>
      <c s="28">
        <v>80</v>
      </c>
      <c s="27">
        <v>0</v>
      </c>
      <c s="27">
        <f>ROUND(G357*H357,6)</f>
      </c>
      <c r="L357" s="29">
        <v>0</v>
      </c>
      <c s="24">
        <f>ROUND(ROUND(L357,2)*ROUND(G357,3),2)</f>
      </c>
      <c s="27" t="s">
        <v>55</v>
      </c>
      <c>
        <f>(M357*21)/100</f>
      </c>
      <c t="s">
        <v>27</v>
      </c>
    </row>
    <row r="358" spans="1:5" ht="12.75" customHeight="1">
      <c r="A358" s="30" t="s">
        <v>56</v>
      </c>
      <c r="E358" s="31" t="s">
        <v>870</v>
      </c>
    </row>
    <row r="359" spans="1:5" ht="12.75" customHeight="1">
      <c r="A359" s="30" t="s">
        <v>57</v>
      </c>
      <c r="E359" s="32" t="s">
        <v>4</v>
      </c>
    </row>
    <row r="360" spans="5:5" ht="12.75" customHeight="1">
      <c r="E360" s="31" t="s">
        <v>58</v>
      </c>
    </row>
    <row r="361" spans="1:13" ht="12.75" customHeight="1">
      <c r="A361" t="s">
        <v>47</v>
      </c>
      <c r="C361" s="7" t="s">
        <v>1281</v>
      </c>
      <c r="E361" s="25" t="s">
        <v>1282</v>
      </c>
      <c r="J361" s="24">
        <f>0</f>
      </c>
      <c s="24">
        <f>0</f>
      </c>
      <c s="24">
        <f>0+L362</f>
      </c>
      <c s="24">
        <f>0+M362</f>
      </c>
    </row>
    <row r="362" spans="1:16" ht="12.75" customHeight="1">
      <c r="A362" t="s">
        <v>50</v>
      </c>
      <c s="6" t="s">
        <v>402</v>
      </c>
      <c s="6" t="s">
        <v>1283</v>
      </c>
      <c t="s">
        <v>4</v>
      </c>
      <c s="26" t="s">
        <v>1284</v>
      </c>
      <c s="27" t="s">
        <v>98</v>
      </c>
      <c s="28">
        <v>1</v>
      </c>
      <c s="27">
        <v>0</v>
      </c>
      <c s="27">
        <f>ROUND(G362*H362,6)</f>
      </c>
      <c r="L362" s="29">
        <v>0</v>
      </c>
      <c s="24">
        <f>ROUND(ROUND(L362,2)*ROUND(G362,3),2)</f>
      </c>
      <c s="27" t="s">
        <v>55</v>
      </c>
      <c>
        <f>(M362*21)/100</f>
      </c>
      <c t="s">
        <v>27</v>
      </c>
    </row>
    <row r="363" spans="1:5" ht="12.75" customHeight="1">
      <c r="A363" s="30" t="s">
        <v>56</v>
      </c>
      <c r="E363" s="31" t="s">
        <v>1285</v>
      </c>
    </row>
    <row r="364" spans="1:5" ht="12.75" customHeight="1">
      <c r="A364" s="30" t="s">
        <v>57</v>
      </c>
      <c r="E364" s="32" t="s">
        <v>4</v>
      </c>
    </row>
    <row r="365" spans="5:5" ht="12.75" customHeight="1">
      <c r="E365" s="31" t="s">
        <v>1286</v>
      </c>
    </row>
    <row r="366" spans="1:13" ht="12.75" customHeight="1">
      <c r="A366" t="s">
        <v>47</v>
      </c>
      <c r="C366" s="7" t="s">
        <v>1287</v>
      </c>
      <c r="E366" s="25" t="s">
        <v>1288</v>
      </c>
      <c r="J366" s="24">
        <f>0</f>
      </c>
      <c s="24">
        <f>0</f>
      </c>
      <c s="24">
        <f>0+L367+L371+L375+L379+L383+L387+L391+L395+L399</f>
      </c>
      <c s="24">
        <f>0+M367+M371+M375+M379+M383+M387+M391+M395+M399</f>
      </c>
    </row>
    <row r="367" spans="1:16" ht="12.75" customHeight="1">
      <c r="A367" t="s">
        <v>50</v>
      </c>
      <c s="6" t="s">
        <v>403</v>
      </c>
      <c s="6" t="s">
        <v>1289</v>
      </c>
      <c t="s">
        <v>4</v>
      </c>
      <c s="26" t="s">
        <v>1070</v>
      </c>
      <c s="27" t="s">
        <v>98</v>
      </c>
      <c s="28">
        <v>3</v>
      </c>
      <c s="27">
        <v>0</v>
      </c>
      <c s="27">
        <f>ROUND(G367*H367,6)</f>
      </c>
      <c r="L367" s="29">
        <v>0</v>
      </c>
      <c s="24">
        <f>ROUND(ROUND(L367,2)*ROUND(G367,3),2)</f>
      </c>
      <c s="27" t="s">
        <v>55</v>
      </c>
      <c>
        <f>(M367*21)/100</f>
      </c>
      <c t="s">
        <v>27</v>
      </c>
    </row>
    <row r="368" spans="1:5" ht="12.75" customHeight="1">
      <c r="A368" s="30" t="s">
        <v>56</v>
      </c>
      <c r="E368" s="31" t="s">
        <v>4</v>
      </c>
    </row>
    <row r="369" spans="1:5" ht="38.25" customHeight="1">
      <c r="A369" s="30" t="s">
        <v>57</v>
      </c>
      <c r="E369" s="32" t="s">
        <v>1290</v>
      </c>
    </row>
    <row r="370" spans="5:5" ht="12.75" customHeight="1">
      <c r="E370" s="31" t="s">
        <v>58</v>
      </c>
    </row>
    <row r="371" spans="1:16" ht="12.75" customHeight="1">
      <c r="A371" t="s">
        <v>50</v>
      </c>
      <c s="6" t="s">
        <v>404</v>
      </c>
      <c s="6" t="s">
        <v>1291</v>
      </c>
      <c t="s">
        <v>4</v>
      </c>
      <c s="26" t="s">
        <v>1292</v>
      </c>
      <c s="27" t="s">
        <v>98</v>
      </c>
      <c s="28">
        <v>4</v>
      </c>
      <c s="27">
        <v>0</v>
      </c>
      <c s="27">
        <f>ROUND(G371*H371,6)</f>
      </c>
      <c r="L371" s="29">
        <v>0</v>
      </c>
      <c s="24">
        <f>ROUND(ROUND(L371,2)*ROUND(G371,3),2)</f>
      </c>
      <c s="27" t="s">
        <v>55</v>
      </c>
      <c>
        <f>(M371*21)/100</f>
      </c>
      <c t="s">
        <v>27</v>
      </c>
    </row>
    <row r="372" spans="1:5" ht="12.75" customHeight="1">
      <c r="A372" s="30" t="s">
        <v>56</v>
      </c>
      <c r="E372" s="31" t="s">
        <v>1293</v>
      </c>
    </row>
    <row r="373" spans="1:5" ht="12.75" customHeight="1">
      <c r="A373" s="30" t="s">
        <v>57</v>
      </c>
      <c r="E373" s="32" t="s">
        <v>4</v>
      </c>
    </row>
    <row r="374" spans="5:5" ht="12.75" customHeight="1">
      <c r="E374" s="31" t="s">
        <v>1294</v>
      </c>
    </row>
    <row r="375" spans="1:16" ht="12.75" customHeight="1">
      <c r="A375" t="s">
        <v>50</v>
      </c>
      <c s="6" t="s">
        <v>405</v>
      </c>
      <c s="6" t="s">
        <v>1295</v>
      </c>
      <c t="s">
        <v>4</v>
      </c>
      <c s="26" t="s">
        <v>1296</v>
      </c>
      <c s="27" t="s">
        <v>98</v>
      </c>
      <c s="28">
        <v>2</v>
      </c>
      <c s="27">
        <v>0</v>
      </c>
      <c s="27">
        <f>ROUND(G375*H375,6)</f>
      </c>
      <c r="L375" s="29">
        <v>0</v>
      </c>
      <c s="24">
        <f>ROUND(ROUND(L375,2)*ROUND(G375,3),2)</f>
      </c>
      <c s="27" t="s">
        <v>55</v>
      </c>
      <c>
        <f>(M375*21)/100</f>
      </c>
      <c t="s">
        <v>27</v>
      </c>
    </row>
    <row r="376" spans="1:5" ht="12.75" customHeight="1">
      <c r="A376" s="30" t="s">
        <v>56</v>
      </c>
      <c r="E376" s="31" t="s">
        <v>1297</v>
      </c>
    </row>
    <row r="377" spans="1:5" ht="12.75" customHeight="1">
      <c r="A377" s="30" t="s">
        <v>57</v>
      </c>
      <c r="E377" s="32" t="s">
        <v>4</v>
      </c>
    </row>
    <row r="378" spans="5:5" ht="12.75" customHeight="1">
      <c r="E378" s="31" t="s">
        <v>58</v>
      </c>
    </row>
    <row r="379" spans="1:16" ht="12.75" customHeight="1">
      <c r="A379" t="s">
        <v>50</v>
      </c>
      <c s="6" t="s">
        <v>406</v>
      </c>
      <c s="6" t="s">
        <v>1298</v>
      </c>
      <c t="s">
        <v>4</v>
      </c>
      <c s="26" t="s">
        <v>1073</v>
      </c>
      <c s="27" t="s">
        <v>98</v>
      </c>
      <c s="28">
        <v>1</v>
      </c>
      <c s="27">
        <v>0</v>
      </c>
      <c s="27">
        <f>ROUND(G379*H379,6)</f>
      </c>
      <c r="L379" s="29">
        <v>0</v>
      </c>
      <c s="24">
        <f>ROUND(ROUND(L379,2)*ROUND(G379,3),2)</f>
      </c>
      <c s="27" t="s">
        <v>55</v>
      </c>
      <c>
        <f>(M379*21)/100</f>
      </c>
      <c t="s">
        <v>27</v>
      </c>
    </row>
    <row r="380" spans="1:5" ht="12.75" customHeight="1">
      <c r="A380" s="30" t="s">
        <v>56</v>
      </c>
      <c r="E380" s="31" t="s">
        <v>1073</v>
      </c>
    </row>
    <row r="381" spans="1:5" ht="12.75" customHeight="1">
      <c r="A381" s="30" t="s">
        <v>57</v>
      </c>
      <c r="E381" s="32" t="s">
        <v>1299</v>
      </c>
    </row>
    <row r="382" spans="5:5" ht="12.75" customHeight="1">
      <c r="E382" s="31" t="s">
        <v>58</v>
      </c>
    </row>
    <row r="383" spans="1:16" ht="12.75" customHeight="1">
      <c r="A383" t="s">
        <v>50</v>
      </c>
      <c s="6" t="s">
        <v>407</v>
      </c>
      <c s="6" t="s">
        <v>1300</v>
      </c>
      <c t="s">
        <v>4</v>
      </c>
      <c s="26" t="s">
        <v>1076</v>
      </c>
      <c s="27" t="s">
        <v>98</v>
      </c>
      <c s="28">
        <v>9</v>
      </c>
      <c s="27">
        <v>0</v>
      </c>
      <c s="27">
        <f>ROUND(G383*H383,6)</f>
      </c>
      <c r="L383" s="29">
        <v>0</v>
      </c>
      <c s="24">
        <f>ROUND(ROUND(L383,2)*ROUND(G383,3),2)</f>
      </c>
      <c s="27" t="s">
        <v>55</v>
      </c>
      <c>
        <f>(M383*21)/100</f>
      </c>
      <c t="s">
        <v>27</v>
      </c>
    </row>
    <row r="384" spans="1:5" ht="12.75" customHeight="1">
      <c r="A384" s="30" t="s">
        <v>56</v>
      </c>
      <c r="E384" s="31" t="s">
        <v>1076</v>
      </c>
    </row>
    <row r="385" spans="1:5" ht="38.25" customHeight="1">
      <c r="A385" s="30" t="s">
        <v>57</v>
      </c>
      <c r="E385" s="32" t="s">
        <v>1301</v>
      </c>
    </row>
    <row r="386" spans="5:5" ht="12.75" customHeight="1">
      <c r="E386" s="31" t="s">
        <v>58</v>
      </c>
    </row>
    <row r="387" spans="1:16" ht="12.75" customHeight="1">
      <c r="A387" t="s">
        <v>50</v>
      </c>
      <c s="6" t="s">
        <v>408</v>
      </c>
      <c s="6" t="s">
        <v>1302</v>
      </c>
      <c t="s">
        <v>4</v>
      </c>
      <c s="26" t="s">
        <v>1303</v>
      </c>
      <c s="27" t="s">
        <v>98</v>
      </c>
      <c s="28">
        <v>1</v>
      </c>
      <c s="27">
        <v>0</v>
      </c>
      <c s="27">
        <f>ROUND(G387*H387,6)</f>
      </c>
      <c r="L387" s="29">
        <v>0</v>
      </c>
      <c s="24">
        <f>ROUND(ROUND(L387,2)*ROUND(G387,3),2)</f>
      </c>
      <c s="27" t="s">
        <v>55</v>
      </c>
      <c>
        <f>(M387*21)/100</f>
      </c>
      <c t="s">
        <v>27</v>
      </c>
    </row>
    <row r="388" spans="1:5" ht="12.75" customHeight="1">
      <c r="A388" s="30" t="s">
        <v>56</v>
      </c>
      <c r="E388" s="31" t="s">
        <v>1303</v>
      </c>
    </row>
    <row r="389" spans="1:5" ht="12.75" customHeight="1">
      <c r="A389" s="30" t="s">
        <v>57</v>
      </c>
      <c r="E389" s="32" t="s">
        <v>1304</v>
      </c>
    </row>
    <row r="390" spans="5:5" ht="12.75" customHeight="1">
      <c r="E390" s="31" t="s">
        <v>58</v>
      </c>
    </row>
    <row r="391" spans="1:16" ht="12.75" customHeight="1">
      <c r="A391" t="s">
        <v>50</v>
      </c>
      <c s="6" t="s">
        <v>411</v>
      </c>
      <c s="6" t="s">
        <v>1305</v>
      </c>
      <c t="s">
        <v>4</v>
      </c>
      <c s="26" t="s">
        <v>1079</v>
      </c>
      <c s="27" t="s">
        <v>98</v>
      </c>
      <c s="28">
        <v>9</v>
      </c>
      <c s="27">
        <v>0</v>
      </c>
      <c s="27">
        <f>ROUND(G391*H391,6)</f>
      </c>
      <c r="L391" s="29">
        <v>0</v>
      </c>
      <c s="24">
        <f>ROUND(ROUND(L391,2)*ROUND(G391,3),2)</f>
      </c>
      <c s="27" t="s">
        <v>55</v>
      </c>
      <c>
        <f>(M391*21)/100</f>
      </c>
      <c t="s">
        <v>27</v>
      </c>
    </row>
    <row r="392" spans="1:5" ht="12.75" customHeight="1">
      <c r="A392" s="30" t="s">
        <v>56</v>
      </c>
      <c r="E392" s="31" t="s">
        <v>1079</v>
      </c>
    </row>
    <row r="393" spans="1:5" ht="38.25" customHeight="1">
      <c r="A393" s="30" t="s">
        <v>57</v>
      </c>
      <c r="E393" s="32" t="s">
        <v>1306</v>
      </c>
    </row>
    <row r="394" spans="5:5" ht="12.75" customHeight="1">
      <c r="E394" s="31" t="s">
        <v>58</v>
      </c>
    </row>
    <row r="395" spans="1:16" ht="12.75" customHeight="1">
      <c r="A395" t="s">
        <v>50</v>
      </c>
      <c s="6" t="s">
        <v>414</v>
      </c>
      <c s="6" t="s">
        <v>1307</v>
      </c>
      <c t="s">
        <v>4</v>
      </c>
      <c s="26" t="s">
        <v>1308</v>
      </c>
      <c s="27" t="s">
        <v>98</v>
      </c>
      <c s="28">
        <v>6</v>
      </c>
      <c s="27">
        <v>0</v>
      </c>
      <c s="27">
        <f>ROUND(G395*H395,6)</f>
      </c>
      <c r="L395" s="29">
        <v>0</v>
      </c>
      <c s="24">
        <f>ROUND(ROUND(L395,2)*ROUND(G395,3),2)</f>
      </c>
      <c s="27" t="s">
        <v>55</v>
      </c>
      <c>
        <f>(M395*21)/100</f>
      </c>
      <c t="s">
        <v>27</v>
      </c>
    </row>
    <row r="396" spans="1:5" ht="12.75" customHeight="1">
      <c r="A396" s="30" t="s">
        <v>56</v>
      </c>
      <c r="E396" s="31" t="s">
        <v>1308</v>
      </c>
    </row>
    <row r="397" spans="1:5" ht="12.75" customHeight="1">
      <c r="A397" s="30" t="s">
        <v>57</v>
      </c>
      <c r="E397" s="32" t="s">
        <v>1309</v>
      </c>
    </row>
    <row r="398" spans="5:5" ht="12.75" customHeight="1">
      <c r="E398" s="31" t="s">
        <v>58</v>
      </c>
    </row>
    <row r="399" spans="1:16" ht="12.75" customHeight="1">
      <c r="A399" t="s">
        <v>50</v>
      </c>
      <c s="6" t="s">
        <v>415</v>
      </c>
      <c s="6" t="s">
        <v>1310</v>
      </c>
      <c t="s">
        <v>4</v>
      </c>
      <c s="26" t="s">
        <v>1311</v>
      </c>
      <c s="27" t="s">
        <v>98</v>
      </c>
      <c s="28">
        <v>6</v>
      </c>
      <c s="27">
        <v>0</v>
      </c>
      <c s="27">
        <f>ROUND(G399*H399,6)</f>
      </c>
      <c r="L399" s="29">
        <v>0</v>
      </c>
      <c s="24">
        <f>ROUND(ROUND(L399,2)*ROUND(G399,3),2)</f>
      </c>
      <c s="27" t="s">
        <v>55</v>
      </c>
      <c>
        <f>(M399*21)/100</f>
      </c>
      <c t="s">
        <v>27</v>
      </c>
    </row>
    <row r="400" spans="1:5" ht="12.75" customHeight="1">
      <c r="A400" s="30" t="s">
        <v>56</v>
      </c>
      <c r="E400" s="31" t="s">
        <v>1312</v>
      </c>
    </row>
    <row r="401" spans="1:5" ht="12.75" customHeight="1">
      <c r="A401" s="30" t="s">
        <v>57</v>
      </c>
      <c r="E401" s="32" t="s">
        <v>4</v>
      </c>
    </row>
    <row r="402" spans="5:5" ht="12.75" customHeight="1">
      <c r="E402"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1315</v>
      </c>
      <c r="E8" s="23" t="s">
        <v>1316</v>
      </c>
      <c r="J8" s="22">
        <f>0+J9+J34+J47+J96+J137+J146+J175+J204+J237+J258+J267+J296+J341+J378+J419+J424</f>
      </c>
      <c s="22">
        <f>0+K9+K34+K47+K96+K137+K146+K175+K204+K237+K258+K267+K296+K341+K378+K419+K424</f>
      </c>
      <c s="22">
        <f>0+L9+L34+L47+L96+L137+L146+L175+L204+L237+L258+L267+L296+L341+L378+L419+L424</f>
      </c>
      <c s="22">
        <f>0+M9+M34+M47+M96+M137+M146+M175+M204+M237+M258+M267+M296+M341+M378+M419+M424</f>
      </c>
    </row>
    <row r="9" spans="1:13" ht="12.75" customHeight="1">
      <c r="A9" t="s">
        <v>47</v>
      </c>
      <c r="C9" s="7" t="s">
        <v>48</v>
      </c>
      <c r="E9" s="25" t="s">
        <v>1317</v>
      </c>
      <c r="J9" s="24">
        <f>0</f>
      </c>
      <c s="24">
        <f>0</f>
      </c>
      <c s="24">
        <f>0+L10+L14+L18+L22+L26+L30</f>
      </c>
      <c s="24">
        <f>0+M10+M14+M18+M22+M26+M30</f>
      </c>
    </row>
    <row r="10" spans="1:16" ht="12.75" customHeight="1">
      <c r="A10" t="s">
        <v>50</v>
      </c>
      <c s="6" t="s">
        <v>51</v>
      </c>
      <c s="6" t="s">
        <v>1318</v>
      </c>
      <c t="s">
        <v>4</v>
      </c>
      <c s="26" t="s">
        <v>1319</v>
      </c>
      <c s="27" t="s">
        <v>54</v>
      </c>
      <c s="28">
        <v>5</v>
      </c>
      <c s="27">
        <v>0</v>
      </c>
      <c s="27">
        <f>ROUND(G10*H10,6)</f>
      </c>
      <c r="L10" s="29">
        <v>0</v>
      </c>
      <c s="24">
        <f>ROUND(ROUND(L10,2)*ROUND(G10,3),2)</f>
      </c>
      <c s="27" t="s">
        <v>55</v>
      </c>
      <c>
        <f>(M10*21)/100</f>
      </c>
      <c t="s">
        <v>27</v>
      </c>
    </row>
    <row r="11" spans="1:5" ht="12.75" customHeight="1">
      <c r="A11" s="30" t="s">
        <v>56</v>
      </c>
      <c r="E11" s="31" t="s">
        <v>1320</v>
      </c>
    </row>
    <row r="12" spans="1:5" ht="12.75" customHeight="1">
      <c r="A12" s="30" t="s">
        <v>57</v>
      </c>
      <c r="E12" s="32" t="s">
        <v>4</v>
      </c>
    </row>
    <row r="13" spans="5:5" ht="12.75" customHeight="1">
      <c r="E13" s="31" t="s">
        <v>1321</v>
      </c>
    </row>
    <row r="14" spans="1:16" ht="12.75" customHeight="1">
      <c r="A14" t="s">
        <v>50</v>
      </c>
      <c s="6" t="s">
        <v>27</v>
      </c>
      <c s="6" t="s">
        <v>1322</v>
      </c>
      <c t="s">
        <v>4</v>
      </c>
      <c s="26" t="s">
        <v>1048</v>
      </c>
      <c s="27" t="s">
        <v>54</v>
      </c>
      <c s="28">
        <v>0.22</v>
      </c>
      <c s="27">
        <v>0</v>
      </c>
      <c s="27">
        <f>ROUND(G14*H14,6)</f>
      </c>
      <c r="L14" s="29">
        <v>0</v>
      </c>
      <c s="24">
        <f>ROUND(ROUND(L14,2)*ROUND(G14,3),2)</f>
      </c>
      <c s="27" t="s">
        <v>55</v>
      </c>
      <c>
        <f>(M14*21)/100</f>
      </c>
      <c t="s">
        <v>27</v>
      </c>
    </row>
    <row r="15" spans="1:5" ht="12.75" customHeight="1">
      <c r="A15" s="30" t="s">
        <v>56</v>
      </c>
      <c r="E15" s="31" t="s">
        <v>1323</v>
      </c>
    </row>
    <row r="16" spans="1:5" ht="12.75" customHeight="1">
      <c r="A16" s="30" t="s">
        <v>57</v>
      </c>
      <c r="E16" s="32" t="s">
        <v>4</v>
      </c>
    </row>
    <row r="17" spans="5:5" ht="12.75" customHeight="1">
      <c r="E17" s="31" t="s">
        <v>1050</v>
      </c>
    </row>
    <row r="18" spans="1:16" ht="12.75" customHeight="1">
      <c r="A18" t="s">
        <v>50</v>
      </c>
      <c s="6" t="s">
        <v>25</v>
      </c>
      <c s="6" t="s">
        <v>1324</v>
      </c>
      <c t="s">
        <v>4</v>
      </c>
      <c s="26" t="s">
        <v>274</v>
      </c>
      <c s="27" t="s">
        <v>54</v>
      </c>
      <c s="28">
        <v>0.5</v>
      </c>
      <c s="27">
        <v>0</v>
      </c>
      <c s="27">
        <f>ROUND(G18*H18,6)</f>
      </c>
      <c r="L18" s="29">
        <v>0</v>
      </c>
      <c s="24">
        <f>ROUND(ROUND(L18,2)*ROUND(G18,3),2)</f>
      </c>
      <c s="27" t="s">
        <v>55</v>
      </c>
      <c>
        <f>(M18*21)/100</f>
      </c>
      <c t="s">
        <v>27</v>
      </c>
    </row>
    <row r="19" spans="1:5" ht="12.75" customHeight="1">
      <c r="A19" s="30" t="s">
        <v>56</v>
      </c>
      <c r="E19" s="31" t="s">
        <v>1325</v>
      </c>
    </row>
    <row r="20" spans="1:5" ht="12.75" customHeight="1">
      <c r="A20" s="30" t="s">
        <v>57</v>
      </c>
      <c r="E20" s="32" t="s">
        <v>4</v>
      </c>
    </row>
    <row r="21" spans="5:5" ht="12.75" customHeight="1">
      <c r="E21" s="31" t="s">
        <v>1326</v>
      </c>
    </row>
    <row r="22" spans="1:16" ht="12.75" customHeight="1">
      <c r="A22" t="s">
        <v>50</v>
      </c>
      <c s="6" t="s">
        <v>68</v>
      </c>
      <c s="6" t="s">
        <v>1327</v>
      </c>
      <c t="s">
        <v>4</v>
      </c>
      <c s="26" t="s">
        <v>1328</v>
      </c>
      <c s="27" t="s">
        <v>54</v>
      </c>
      <c s="28">
        <v>1.85</v>
      </c>
      <c s="27">
        <v>0</v>
      </c>
      <c s="27">
        <f>ROUND(G22*H22,6)</f>
      </c>
      <c r="L22" s="29">
        <v>0</v>
      </c>
      <c s="24">
        <f>ROUND(ROUND(L22,2)*ROUND(G22,3),2)</f>
      </c>
      <c s="27" t="s">
        <v>55</v>
      </c>
      <c>
        <f>(M22*21)/100</f>
      </c>
      <c t="s">
        <v>27</v>
      </c>
    </row>
    <row r="23" spans="1:5" ht="12.75" customHeight="1">
      <c r="A23" s="30" t="s">
        <v>56</v>
      </c>
      <c r="E23" s="31" t="s">
        <v>1329</v>
      </c>
    </row>
    <row r="24" spans="1:5" ht="12.75" customHeight="1">
      <c r="A24" s="30" t="s">
        <v>57</v>
      </c>
      <c r="E24" s="32" t="s">
        <v>4</v>
      </c>
    </row>
    <row r="25" spans="5:5" ht="12.75" customHeight="1">
      <c r="E25" s="31" t="s">
        <v>58</v>
      </c>
    </row>
    <row r="26" spans="1:16" ht="12.75" customHeight="1">
      <c r="A26" t="s">
        <v>50</v>
      </c>
      <c s="6" t="s">
        <v>71</v>
      </c>
      <c s="6" t="s">
        <v>1330</v>
      </c>
      <c t="s">
        <v>4</v>
      </c>
      <c s="26" t="s">
        <v>1331</v>
      </c>
      <c s="27" t="s">
        <v>54</v>
      </c>
      <c s="28">
        <v>80</v>
      </c>
      <c s="27">
        <v>0</v>
      </c>
      <c s="27">
        <f>ROUND(G26*H26,6)</f>
      </c>
      <c r="L26" s="29">
        <v>0</v>
      </c>
      <c s="24">
        <f>ROUND(ROUND(L26,2)*ROUND(G26,3),2)</f>
      </c>
      <c s="27" t="s">
        <v>55</v>
      </c>
      <c>
        <f>(M26*21)/100</f>
      </c>
      <c t="s">
        <v>27</v>
      </c>
    </row>
    <row r="27" spans="1:5" ht="12.75" customHeight="1">
      <c r="A27" s="30" t="s">
        <v>56</v>
      </c>
      <c r="E27" s="31" t="s">
        <v>1320</v>
      </c>
    </row>
    <row r="28" spans="1:5" ht="12.75" customHeight="1">
      <c r="A28" s="30" t="s">
        <v>57</v>
      </c>
      <c r="E28" s="32" t="s">
        <v>4</v>
      </c>
    </row>
    <row r="29" spans="5:5" ht="12.75" customHeight="1">
      <c r="E29" s="31" t="s">
        <v>1332</v>
      </c>
    </row>
    <row r="30" spans="1:16" ht="12.75" customHeight="1">
      <c r="A30" t="s">
        <v>50</v>
      </c>
      <c s="6" t="s">
        <v>26</v>
      </c>
      <c s="6" t="s">
        <v>1333</v>
      </c>
      <c t="s">
        <v>4</v>
      </c>
      <c s="26" t="s">
        <v>53</v>
      </c>
      <c s="27" t="s">
        <v>54</v>
      </c>
      <c s="28">
        <v>92.34</v>
      </c>
      <c s="27">
        <v>0</v>
      </c>
      <c s="27">
        <f>ROUND(G30*H30,6)</f>
      </c>
      <c r="L30" s="29">
        <v>0</v>
      </c>
      <c s="24">
        <f>ROUND(ROUND(L30,2)*ROUND(G30,3),2)</f>
      </c>
      <c s="27" t="s">
        <v>55</v>
      </c>
      <c>
        <f>(M30*21)/100</f>
      </c>
      <c t="s">
        <v>27</v>
      </c>
    </row>
    <row r="31" spans="1:5" ht="12.75" customHeight="1">
      <c r="A31" s="30" t="s">
        <v>56</v>
      </c>
      <c r="E31" s="31" t="s">
        <v>1334</v>
      </c>
    </row>
    <row r="32" spans="1:5" ht="12.75" customHeight="1">
      <c r="A32" s="30" t="s">
        <v>57</v>
      </c>
      <c r="E32" s="32" t="s">
        <v>4</v>
      </c>
    </row>
    <row r="33" spans="5:5" ht="12.75" customHeight="1">
      <c r="E33" s="31" t="s">
        <v>1335</v>
      </c>
    </row>
    <row r="34" spans="1:13" ht="12.75" customHeight="1">
      <c r="A34" t="s">
        <v>47</v>
      </c>
      <c r="C34" s="7" t="s">
        <v>1067</v>
      </c>
      <c r="E34" s="25" t="s">
        <v>1336</v>
      </c>
      <c r="J34" s="24">
        <f>0</f>
      </c>
      <c s="24">
        <f>0</f>
      </c>
      <c s="24">
        <f>0+L35+L39+L43</f>
      </c>
      <c s="24">
        <f>0+M35+M39+M43</f>
      </c>
    </row>
    <row r="35" spans="1:16" ht="12.75" customHeight="1">
      <c r="A35" t="s">
        <v>50</v>
      </c>
      <c s="6" t="s">
        <v>76</v>
      </c>
      <c s="6" t="s">
        <v>1337</v>
      </c>
      <c t="s">
        <v>4</v>
      </c>
      <c s="26" t="s">
        <v>1338</v>
      </c>
      <c s="27" t="s">
        <v>98</v>
      </c>
      <c s="28">
        <v>1</v>
      </c>
      <c s="27">
        <v>0</v>
      </c>
      <c s="27">
        <f>ROUND(G35*H35,6)</f>
      </c>
      <c r="L35" s="29">
        <v>0</v>
      </c>
      <c s="24">
        <f>ROUND(ROUND(L35,2)*ROUND(G35,3),2)</f>
      </c>
      <c s="27" t="s">
        <v>55</v>
      </c>
      <c>
        <f>(M35*21)/100</f>
      </c>
      <c t="s">
        <v>27</v>
      </c>
    </row>
    <row r="36" spans="1:5" ht="12.75" customHeight="1">
      <c r="A36" s="30" t="s">
        <v>56</v>
      </c>
      <c r="E36" s="31" t="s">
        <v>1339</v>
      </c>
    </row>
    <row r="37" spans="1:5" ht="12.75" customHeight="1">
      <c r="A37" s="30" t="s">
        <v>57</v>
      </c>
      <c r="E37" s="32" t="s">
        <v>4</v>
      </c>
    </row>
    <row r="38" spans="5:5" ht="12.75" customHeight="1">
      <c r="E38" s="31" t="s">
        <v>58</v>
      </c>
    </row>
    <row r="39" spans="1:16" ht="12.75" customHeight="1">
      <c r="A39" t="s">
        <v>50</v>
      </c>
      <c s="6" t="s">
        <v>79</v>
      </c>
      <c s="6" t="s">
        <v>1340</v>
      </c>
      <c t="s">
        <v>4</v>
      </c>
      <c s="26" t="s">
        <v>1341</v>
      </c>
      <c s="27" t="s">
        <v>98</v>
      </c>
      <c s="28">
        <v>4</v>
      </c>
      <c s="27">
        <v>0</v>
      </c>
      <c s="27">
        <f>ROUND(G39*H39,6)</f>
      </c>
      <c r="L39" s="29">
        <v>0</v>
      </c>
      <c s="24">
        <f>ROUND(ROUND(L39,2)*ROUND(G39,3),2)</f>
      </c>
      <c s="27" t="s">
        <v>55</v>
      </c>
      <c>
        <f>(M39*21)/100</f>
      </c>
      <c t="s">
        <v>27</v>
      </c>
    </row>
    <row r="40" spans="1:5" ht="12.75" customHeight="1">
      <c r="A40" s="30" t="s">
        <v>56</v>
      </c>
      <c r="E40" s="31" t="s">
        <v>1342</v>
      </c>
    </row>
    <row r="41" spans="1:5" ht="12.75" customHeight="1">
      <c r="A41" s="30" t="s">
        <v>57</v>
      </c>
      <c r="E41" s="32" t="s">
        <v>4</v>
      </c>
    </row>
    <row r="42" spans="5:5" ht="12.75" customHeight="1">
      <c r="E42" s="31" t="s">
        <v>58</v>
      </c>
    </row>
    <row r="43" spans="1:16" ht="12.75" customHeight="1">
      <c r="A43" t="s">
        <v>50</v>
      </c>
      <c s="6" t="s">
        <v>83</v>
      </c>
      <c s="6" t="s">
        <v>1343</v>
      </c>
      <c t="s">
        <v>4</v>
      </c>
      <c s="26" t="s">
        <v>1344</v>
      </c>
      <c s="27" t="s">
        <v>98</v>
      </c>
      <c s="28">
        <v>11</v>
      </c>
      <c s="27">
        <v>0</v>
      </c>
      <c s="27">
        <f>ROUND(G43*H43,6)</f>
      </c>
      <c r="L43" s="29">
        <v>0</v>
      </c>
      <c s="24">
        <f>ROUND(ROUND(L43,2)*ROUND(G43,3),2)</f>
      </c>
      <c s="27" t="s">
        <v>55</v>
      </c>
      <c>
        <f>(M43*21)/100</f>
      </c>
      <c t="s">
        <v>27</v>
      </c>
    </row>
    <row r="44" spans="1:5" ht="12.75" customHeight="1">
      <c r="A44" s="30" t="s">
        <v>56</v>
      </c>
      <c r="E44" s="31" t="s">
        <v>1345</v>
      </c>
    </row>
    <row r="45" spans="1:5" ht="12.75" customHeight="1">
      <c r="A45" s="30" t="s">
        <v>57</v>
      </c>
      <c r="E45" s="32" t="s">
        <v>4</v>
      </c>
    </row>
    <row r="46" spans="5:5" ht="12.75" customHeight="1">
      <c r="E46" s="31" t="s">
        <v>58</v>
      </c>
    </row>
    <row r="47" spans="1:13" ht="12.75" customHeight="1">
      <c r="A47" t="s">
        <v>47</v>
      </c>
      <c r="C47" s="7" t="s">
        <v>1081</v>
      </c>
      <c r="E47" s="25" t="s">
        <v>1346</v>
      </c>
      <c r="J47" s="24">
        <f>0</f>
      </c>
      <c s="24">
        <f>0</f>
      </c>
      <c s="24">
        <f>0+L48+L52+L56+L60+L64+L68+L72+L76+L80+L84+L88+L92</f>
      </c>
      <c s="24">
        <f>0+M48+M52+M56+M60+M64+M68+M72+M76+M80+M84+M88+M92</f>
      </c>
    </row>
    <row r="48" spans="1:16" ht="12.75" customHeight="1">
      <c r="A48" t="s">
        <v>50</v>
      </c>
      <c s="6" t="s">
        <v>86</v>
      </c>
      <c s="6" t="s">
        <v>1347</v>
      </c>
      <c t="s">
        <v>4</v>
      </c>
      <c s="26" t="s">
        <v>1348</v>
      </c>
      <c s="27" t="s">
        <v>1085</v>
      </c>
      <c s="28">
        <v>696</v>
      </c>
      <c s="27">
        <v>0</v>
      </c>
      <c s="27">
        <f>ROUND(G48*H48,6)</f>
      </c>
      <c r="L48" s="29">
        <v>0</v>
      </c>
      <c s="24">
        <f>ROUND(ROUND(L48,2)*ROUND(G48,3),2)</f>
      </c>
      <c s="27" t="s">
        <v>55</v>
      </c>
      <c>
        <f>(M48*21)/100</f>
      </c>
      <c t="s">
        <v>27</v>
      </c>
    </row>
    <row r="49" spans="1:5" ht="12.75" customHeight="1">
      <c r="A49" s="30" t="s">
        <v>56</v>
      </c>
      <c r="E49" s="31" t="s">
        <v>1349</v>
      </c>
    </row>
    <row r="50" spans="1:5" ht="12.75" customHeight="1">
      <c r="A50" s="30" t="s">
        <v>57</v>
      </c>
      <c r="E50" s="32" t="s">
        <v>4</v>
      </c>
    </row>
    <row r="51" spans="5:5" ht="12.75" customHeight="1">
      <c r="E51" s="31" t="s">
        <v>1350</v>
      </c>
    </row>
    <row r="52" spans="1:16" ht="12.75" customHeight="1">
      <c r="A52" t="s">
        <v>50</v>
      </c>
      <c s="6" t="s">
        <v>89</v>
      </c>
      <c s="6" t="s">
        <v>1351</v>
      </c>
      <c t="s">
        <v>4</v>
      </c>
      <c s="26" t="s">
        <v>1348</v>
      </c>
      <c s="27" t="s">
        <v>1085</v>
      </c>
      <c s="28">
        <v>292</v>
      </c>
      <c s="27">
        <v>0</v>
      </c>
      <c s="27">
        <f>ROUND(G52*H52,6)</f>
      </c>
      <c r="L52" s="29">
        <v>0</v>
      </c>
      <c s="24">
        <f>ROUND(ROUND(L52,2)*ROUND(G52,3),2)</f>
      </c>
      <c s="27" t="s">
        <v>55</v>
      </c>
      <c>
        <f>(M52*21)/100</f>
      </c>
      <c t="s">
        <v>27</v>
      </c>
    </row>
    <row r="53" spans="1:5" ht="12.75" customHeight="1">
      <c r="A53" s="30" t="s">
        <v>56</v>
      </c>
      <c r="E53" s="31" t="s">
        <v>1352</v>
      </c>
    </row>
    <row r="54" spans="1:5" ht="12.75" customHeight="1">
      <c r="A54" s="30" t="s">
        <v>57</v>
      </c>
      <c r="E54" s="32" t="s">
        <v>4</v>
      </c>
    </row>
    <row r="55" spans="5:5" ht="12.75" customHeight="1">
      <c r="E55" s="31" t="s">
        <v>1350</v>
      </c>
    </row>
    <row r="56" spans="1:16" ht="12.75" customHeight="1">
      <c r="A56" t="s">
        <v>50</v>
      </c>
      <c s="6" t="s">
        <v>92</v>
      </c>
      <c s="6" t="s">
        <v>1353</v>
      </c>
      <c t="s">
        <v>4</v>
      </c>
      <c s="26" t="s">
        <v>1348</v>
      </c>
      <c s="27" t="s">
        <v>1085</v>
      </c>
      <c s="28">
        <v>292</v>
      </c>
      <c s="27">
        <v>0</v>
      </c>
      <c s="27">
        <f>ROUND(G56*H56,6)</f>
      </c>
      <c r="L56" s="29">
        <v>0</v>
      </c>
      <c s="24">
        <f>ROUND(ROUND(L56,2)*ROUND(G56,3),2)</f>
      </c>
      <c s="27" t="s">
        <v>55</v>
      </c>
      <c>
        <f>(M56*21)/100</f>
      </c>
      <c t="s">
        <v>27</v>
      </c>
    </row>
    <row r="57" spans="1:5" ht="12.75" customHeight="1">
      <c r="A57" s="30" t="s">
        <v>56</v>
      </c>
      <c r="E57" s="31" t="s">
        <v>1354</v>
      </c>
    </row>
    <row r="58" spans="1:5" ht="12.75" customHeight="1">
      <c r="A58" s="30" t="s">
        <v>57</v>
      </c>
      <c r="E58" s="32" t="s">
        <v>4</v>
      </c>
    </row>
    <row r="59" spans="5:5" ht="12.75" customHeight="1">
      <c r="E59" s="31" t="s">
        <v>1350</v>
      </c>
    </row>
    <row r="60" spans="1:16" ht="12.75" customHeight="1">
      <c r="A60" t="s">
        <v>50</v>
      </c>
      <c s="6" t="s">
        <v>95</v>
      </c>
      <c s="6" t="s">
        <v>1355</v>
      </c>
      <c t="s">
        <v>4</v>
      </c>
      <c s="26" t="s">
        <v>1348</v>
      </c>
      <c s="27" t="s">
        <v>1085</v>
      </c>
      <c s="28">
        <v>56</v>
      </c>
      <c s="27">
        <v>0</v>
      </c>
      <c s="27">
        <f>ROUND(G60*H60,6)</f>
      </c>
      <c r="L60" s="29">
        <v>0</v>
      </c>
      <c s="24">
        <f>ROUND(ROUND(L60,2)*ROUND(G60,3),2)</f>
      </c>
      <c s="27" t="s">
        <v>55</v>
      </c>
      <c>
        <f>(M60*21)/100</f>
      </c>
      <c t="s">
        <v>27</v>
      </c>
    </row>
    <row r="61" spans="1:5" ht="12.75" customHeight="1">
      <c r="A61" s="30" t="s">
        <v>56</v>
      </c>
      <c r="E61" s="31" t="s">
        <v>1356</v>
      </c>
    </row>
    <row r="62" spans="1:5" ht="12.75" customHeight="1">
      <c r="A62" s="30" t="s">
        <v>57</v>
      </c>
      <c r="E62" s="32" t="s">
        <v>4</v>
      </c>
    </row>
    <row r="63" spans="5:5" ht="12.75" customHeight="1">
      <c r="E63" s="31" t="s">
        <v>1357</v>
      </c>
    </row>
    <row r="64" spans="1:16" ht="12.75" customHeight="1">
      <c r="A64" t="s">
        <v>50</v>
      </c>
      <c s="6" t="s">
        <v>99</v>
      </c>
      <c s="6" t="s">
        <v>1358</v>
      </c>
      <c t="s">
        <v>4</v>
      </c>
      <c s="26" t="s">
        <v>1348</v>
      </c>
      <c s="27" t="s">
        <v>1085</v>
      </c>
      <c s="28">
        <v>35.2</v>
      </c>
      <c s="27">
        <v>0</v>
      </c>
      <c s="27">
        <f>ROUND(G64*H64,6)</f>
      </c>
      <c r="L64" s="29">
        <v>0</v>
      </c>
      <c s="24">
        <f>ROUND(ROUND(L64,2)*ROUND(G64,3),2)</f>
      </c>
      <c s="27" t="s">
        <v>55</v>
      </c>
      <c>
        <f>(M64*21)/100</f>
      </c>
      <c t="s">
        <v>27</v>
      </c>
    </row>
    <row r="65" spans="1:5" ht="12.75" customHeight="1">
      <c r="A65" s="30" t="s">
        <v>56</v>
      </c>
      <c r="E65" s="31" t="s">
        <v>1359</v>
      </c>
    </row>
    <row r="66" spans="1:5" ht="12.75" customHeight="1">
      <c r="A66" s="30" t="s">
        <v>57</v>
      </c>
      <c r="E66" s="32" t="s">
        <v>4</v>
      </c>
    </row>
    <row r="67" spans="5:5" ht="12.75" customHeight="1">
      <c r="E67" s="31" t="s">
        <v>1350</v>
      </c>
    </row>
    <row r="68" spans="1:16" ht="12.75" customHeight="1">
      <c r="A68" t="s">
        <v>50</v>
      </c>
      <c s="6" t="s">
        <v>102</v>
      </c>
      <c s="6" t="s">
        <v>1360</v>
      </c>
      <c t="s">
        <v>4</v>
      </c>
      <c s="26" t="s">
        <v>1348</v>
      </c>
      <c s="27" t="s">
        <v>1085</v>
      </c>
      <c s="28">
        <v>20</v>
      </c>
      <c s="27">
        <v>0</v>
      </c>
      <c s="27">
        <f>ROUND(G68*H68,6)</f>
      </c>
      <c r="L68" s="29">
        <v>0</v>
      </c>
      <c s="24">
        <f>ROUND(ROUND(L68,2)*ROUND(G68,3),2)</f>
      </c>
      <c s="27" t="s">
        <v>55</v>
      </c>
      <c>
        <f>(M68*21)/100</f>
      </c>
      <c t="s">
        <v>27</v>
      </c>
    </row>
    <row r="69" spans="1:5" ht="12.75" customHeight="1">
      <c r="A69" s="30" t="s">
        <v>56</v>
      </c>
      <c r="E69" s="31" t="s">
        <v>1361</v>
      </c>
    </row>
    <row r="70" spans="1:5" ht="12.75" customHeight="1">
      <c r="A70" s="30" t="s">
        <v>57</v>
      </c>
      <c r="E70" s="32" t="s">
        <v>4</v>
      </c>
    </row>
    <row r="71" spans="5:5" ht="12.75" customHeight="1">
      <c r="E71" s="31" t="s">
        <v>1350</v>
      </c>
    </row>
    <row r="72" spans="1:16" ht="12.75" customHeight="1">
      <c r="A72" t="s">
        <v>50</v>
      </c>
      <c s="6" t="s">
        <v>105</v>
      </c>
      <c s="6" t="s">
        <v>1362</v>
      </c>
      <c t="s">
        <v>4</v>
      </c>
      <c s="26" t="s">
        <v>1348</v>
      </c>
      <c s="27" t="s">
        <v>1085</v>
      </c>
      <c s="28">
        <v>3</v>
      </c>
      <c s="27">
        <v>0</v>
      </c>
      <c s="27">
        <f>ROUND(G72*H72,6)</f>
      </c>
      <c r="L72" s="29">
        <v>0</v>
      </c>
      <c s="24">
        <f>ROUND(ROUND(L72,2)*ROUND(G72,3),2)</f>
      </c>
      <c s="27" t="s">
        <v>55</v>
      </c>
      <c>
        <f>(M72*21)/100</f>
      </c>
      <c t="s">
        <v>27</v>
      </c>
    </row>
    <row r="73" spans="1:5" ht="12.75" customHeight="1">
      <c r="A73" s="30" t="s">
        <v>56</v>
      </c>
      <c r="E73" s="31" t="s">
        <v>1363</v>
      </c>
    </row>
    <row r="74" spans="1:5" ht="12.75" customHeight="1">
      <c r="A74" s="30" t="s">
        <v>57</v>
      </c>
      <c r="E74" s="32" t="s">
        <v>4</v>
      </c>
    </row>
    <row r="75" spans="5:5" ht="12.75" customHeight="1">
      <c r="E75" s="31" t="s">
        <v>1350</v>
      </c>
    </row>
    <row r="76" spans="1:16" ht="12.75" customHeight="1">
      <c r="A76" t="s">
        <v>50</v>
      </c>
      <c s="6" t="s">
        <v>108</v>
      </c>
      <c s="6" t="s">
        <v>1364</v>
      </c>
      <c t="s">
        <v>4</v>
      </c>
      <c s="26" t="s">
        <v>1365</v>
      </c>
      <c s="27" t="s">
        <v>82</v>
      </c>
      <c s="28">
        <v>6</v>
      </c>
      <c s="27">
        <v>0</v>
      </c>
      <c s="27">
        <f>ROUND(G76*H76,6)</f>
      </c>
      <c r="L76" s="29">
        <v>0</v>
      </c>
      <c s="24">
        <f>ROUND(ROUND(L76,2)*ROUND(G76,3),2)</f>
      </c>
      <c s="27" t="s">
        <v>55</v>
      </c>
      <c>
        <f>(M76*21)/100</f>
      </c>
      <c t="s">
        <v>27</v>
      </c>
    </row>
    <row r="77" spans="1:5" ht="12.75" customHeight="1">
      <c r="A77" s="30" t="s">
        <v>56</v>
      </c>
      <c r="E77" s="31" t="s">
        <v>1365</v>
      </c>
    </row>
    <row r="78" spans="1:5" ht="12.75" customHeight="1">
      <c r="A78" s="30" t="s">
        <v>57</v>
      </c>
      <c r="E78" s="32" t="s">
        <v>4</v>
      </c>
    </row>
    <row r="79" spans="5:5" ht="12.75" customHeight="1">
      <c r="E79" s="31" t="s">
        <v>58</v>
      </c>
    </row>
    <row r="80" spans="1:16" ht="12.75" customHeight="1">
      <c r="A80" t="s">
        <v>50</v>
      </c>
      <c s="6" t="s">
        <v>111</v>
      </c>
      <c s="6" t="s">
        <v>1366</v>
      </c>
      <c t="s">
        <v>4</v>
      </c>
      <c s="26" t="s">
        <v>1367</v>
      </c>
      <c s="27" t="s">
        <v>82</v>
      </c>
      <c s="28">
        <v>6</v>
      </c>
      <c s="27">
        <v>0</v>
      </c>
      <c s="27">
        <f>ROUND(G80*H80,6)</f>
      </c>
      <c r="L80" s="29">
        <v>0</v>
      </c>
      <c s="24">
        <f>ROUND(ROUND(L80,2)*ROUND(G80,3),2)</f>
      </c>
      <c s="27" t="s">
        <v>55</v>
      </c>
      <c>
        <f>(M80*21)/100</f>
      </c>
      <c t="s">
        <v>27</v>
      </c>
    </row>
    <row r="81" spans="1:5" ht="12.75" customHeight="1">
      <c r="A81" s="30" t="s">
        <v>56</v>
      </c>
      <c r="E81" s="31" t="s">
        <v>1367</v>
      </c>
    </row>
    <row r="82" spans="1:5" ht="12.75" customHeight="1">
      <c r="A82" s="30" t="s">
        <v>57</v>
      </c>
      <c r="E82" s="32" t="s">
        <v>4</v>
      </c>
    </row>
    <row r="83" spans="5:5" ht="12.75" customHeight="1">
      <c r="E83" s="31" t="s">
        <v>58</v>
      </c>
    </row>
    <row r="84" spans="1:16" ht="12.75" customHeight="1">
      <c r="A84" t="s">
        <v>50</v>
      </c>
      <c s="6" t="s">
        <v>114</v>
      </c>
      <c s="6" t="s">
        <v>317</v>
      </c>
      <c t="s">
        <v>4</v>
      </c>
      <c s="26" t="s">
        <v>318</v>
      </c>
      <c s="27" t="s">
        <v>82</v>
      </c>
      <c s="28">
        <v>8</v>
      </c>
      <c s="27">
        <v>0</v>
      </c>
      <c s="27">
        <f>ROUND(G84*H84,6)</f>
      </c>
      <c r="L84" s="29">
        <v>0</v>
      </c>
      <c s="24">
        <f>ROUND(ROUND(L84,2)*ROUND(G84,3),2)</f>
      </c>
      <c s="27" t="s">
        <v>55</v>
      </c>
      <c>
        <f>(M84*21)/100</f>
      </c>
      <c t="s">
        <v>27</v>
      </c>
    </row>
    <row r="85" spans="1:5" ht="12.75" customHeight="1">
      <c r="A85" s="30" t="s">
        <v>56</v>
      </c>
      <c r="E85" s="31" t="s">
        <v>318</v>
      </c>
    </row>
    <row r="86" spans="1:5" ht="12.75" customHeight="1">
      <c r="A86" s="30" t="s">
        <v>57</v>
      </c>
      <c r="E86" s="32" t="s">
        <v>4</v>
      </c>
    </row>
    <row r="87" spans="5:5" ht="12.75" customHeight="1">
      <c r="E87" s="31" t="s">
        <v>67</v>
      </c>
    </row>
    <row r="88" spans="1:16" ht="12.75" customHeight="1">
      <c r="A88" t="s">
        <v>50</v>
      </c>
      <c s="6" t="s">
        <v>117</v>
      </c>
      <c s="6" t="s">
        <v>1366</v>
      </c>
      <c t="s">
        <v>51</v>
      </c>
      <c s="26" t="s">
        <v>1367</v>
      </c>
      <c s="27" t="s">
        <v>82</v>
      </c>
      <c s="28">
        <v>8</v>
      </c>
      <c s="27">
        <v>0</v>
      </c>
      <c s="27">
        <f>ROUND(G88*H88,6)</f>
      </c>
      <c r="L88" s="29">
        <v>0</v>
      </c>
      <c s="24">
        <f>ROUND(ROUND(L88,2)*ROUND(G88,3),2)</f>
      </c>
      <c s="27" t="s">
        <v>55</v>
      </c>
      <c>
        <f>(M88*21)/100</f>
      </c>
      <c t="s">
        <v>27</v>
      </c>
    </row>
    <row r="89" spans="1:5" ht="12.75" customHeight="1">
      <c r="A89" s="30" t="s">
        <v>56</v>
      </c>
      <c r="E89" s="31" t="s">
        <v>1368</v>
      </c>
    </row>
    <row r="90" spans="1:5" ht="12.75" customHeight="1">
      <c r="A90" s="30" t="s">
        <v>57</v>
      </c>
      <c r="E90" s="32" t="s">
        <v>4</v>
      </c>
    </row>
    <row r="91" spans="5:5" ht="12.75" customHeight="1">
      <c r="E91" s="31" t="s">
        <v>58</v>
      </c>
    </row>
    <row r="92" spans="1:16" ht="12.75" customHeight="1">
      <c r="A92" t="s">
        <v>50</v>
      </c>
      <c s="6" t="s">
        <v>121</v>
      </c>
      <c s="6" t="s">
        <v>1369</v>
      </c>
      <c t="s">
        <v>4</v>
      </c>
      <c s="26" t="s">
        <v>1370</v>
      </c>
      <c s="27" t="s">
        <v>98</v>
      </c>
      <c s="28">
        <v>20</v>
      </c>
      <c s="27">
        <v>0</v>
      </c>
      <c s="27">
        <f>ROUND(G92*H92,6)</f>
      </c>
      <c r="L92" s="29">
        <v>0</v>
      </c>
      <c s="24">
        <f>ROUND(ROUND(L92,2)*ROUND(G92,3),2)</f>
      </c>
      <c s="27" t="s">
        <v>55</v>
      </c>
      <c>
        <f>(M92*21)/100</f>
      </c>
      <c t="s">
        <v>27</v>
      </c>
    </row>
    <row r="93" spans="1:5" ht="12.75" customHeight="1">
      <c r="A93" s="30" t="s">
        <v>56</v>
      </c>
      <c r="E93" s="31" t="s">
        <v>1371</v>
      </c>
    </row>
    <row r="94" spans="1:5" ht="12.75" customHeight="1">
      <c r="A94" s="30" t="s">
        <v>57</v>
      </c>
      <c r="E94" s="32" t="s">
        <v>4</v>
      </c>
    </row>
    <row r="95" spans="5:5" ht="12.75" customHeight="1">
      <c r="E95" s="31" t="s">
        <v>1372</v>
      </c>
    </row>
    <row r="96" spans="1:13" ht="12.75" customHeight="1">
      <c r="A96" t="s">
        <v>47</v>
      </c>
      <c r="C96" s="7" t="s">
        <v>1090</v>
      </c>
      <c r="E96" s="25" t="s">
        <v>1373</v>
      </c>
      <c r="J96" s="24">
        <f>0</f>
      </c>
      <c s="24">
        <f>0</f>
      </c>
      <c s="24">
        <f>0+L97+L101+L105+L109+L113+L117+L121+L125+L129+L133</f>
      </c>
      <c s="24">
        <f>0+M97+M101+M105+M109+M113+M117+M121+M125+M129+M133</f>
      </c>
    </row>
    <row r="97" spans="1:16" ht="12.75" customHeight="1">
      <c r="A97" t="s">
        <v>50</v>
      </c>
      <c s="6" t="s">
        <v>126</v>
      </c>
      <c s="6" t="s">
        <v>1374</v>
      </c>
      <c t="s">
        <v>4</v>
      </c>
      <c s="26" t="s">
        <v>1375</v>
      </c>
      <c s="27" t="s">
        <v>98</v>
      </c>
      <c s="28">
        <v>5</v>
      </c>
      <c s="27">
        <v>0</v>
      </c>
      <c s="27">
        <f>ROUND(G97*H97,6)</f>
      </c>
      <c r="L97" s="29">
        <v>0</v>
      </c>
      <c s="24">
        <f>ROUND(ROUND(L97,2)*ROUND(G97,3),2)</f>
      </c>
      <c s="27" t="s">
        <v>55</v>
      </c>
      <c>
        <f>(M97*21)/100</f>
      </c>
      <c t="s">
        <v>27</v>
      </c>
    </row>
    <row r="98" spans="1:5" ht="12.75" customHeight="1">
      <c r="A98" s="30" t="s">
        <v>56</v>
      </c>
      <c r="E98" s="31" t="s">
        <v>1376</v>
      </c>
    </row>
    <row r="99" spans="1:5" ht="12.75" customHeight="1">
      <c r="A99" s="30" t="s">
        <v>57</v>
      </c>
      <c r="E99" s="32" t="s">
        <v>4</v>
      </c>
    </row>
    <row r="100" spans="5:5" ht="12.75" customHeight="1">
      <c r="E100" s="31" t="s">
        <v>1116</v>
      </c>
    </row>
    <row r="101" spans="1:16" ht="12.75" customHeight="1">
      <c r="A101" t="s">
        <v>50</v>
      </c>
      <c s="6" t="s">
        <v>130</v>
      </c>
      <c s="6" t="s">
        <v>1377</v>
      </c>
      <c t="s">
        <v>4</v>
      </c>
      <c s="26" t="s">
        <v>1378</v>
      </c>
      <c s="27" t="s">
        <v>98</v>
      </c>
      <c s="28">
        <v>5</v>
      </c>
      <c s="27">
        <v>0</v>
      </c>
      <c s="27">
        <f>ROUND(G101*H101,6)</f>
      </c>
      <c r="L101" s="29">
        <v>0</v>
      </c>
      <c s="24">
        <f>ROUND(ROUND(L101,2)*ROUND(G101,3),2)</f>
      </c>
      <c s="27" t="s">
        <v>55</v>
      </c>
      <c>
        <f>(M101*21)/100</f>
      </c>
      <c t="s">
        <v>27</v>
      </c>
    </row>
    <row r="102" spans="1:5" ht="12.75" customHeight="1">
      <c r="A102" s="30" t="s">
        <v>56</v>
      </c>
      <c r="E102" s="31" t="s">
        <v>1379</v>
      </c>
    </row>
    <row r="103" spans="1:5" ht="12.75" customHeight="1">
      <c r="A103" s="30" t="s">
        <v>57</v>
      </c>
      <c r="E103" s="32" t="s">
        <v>4</v>
      </c>
    </row>
    <row r="104" spans="5:5" ht="12.75" customHeight="1">
      <c r="E104" s="31" t="s">
        <v>1380</v>
      </c>
    </row>
    <row r="105" spans="1:16" ht="12.75" customHeight="1">
      <c r="A105" t="s">
        <v>50</v>
      </c>
      <c s="6" t="s">
        <v>133</v>
      </c>
      <c s="6" t="s">
        <v>1381</v>
      </c>
      <c t="s">
        <v>4</v>
      </c>
      <c s="26" t="s">
        <v>1382</v>
      </c>
      <c s="27" t="s">
        <v>98</v>
      </c>
      <c s="28">
        <v>8</v>
      </c>
      <c s="27">
        <v>0</v>
      </c>
      <c s="27">
        <f>ROUND(G105*H105,6)</f>
      </c>
      <c r="L105" s="29">
        <v>0</v>
      </c>
      <c s="24">
        <f>ROUND(ROUND(L105,2)*ROUND(G105,3),2)</f>
      </c>
      <c s="27" t="s">
        <v>55</v>
      </c>
      <c>
        <f>(M105*21)/100</f>
      </c>
      <c t="s">
        <v>27</v>
      </c>
    </row>
    <row r="106" spans="1:5" ht="12.75" customHeight="1">
      <c r="A106" s="30" t="s">
        <v>56</v>
      </c>
      <c r="E106" s="31" t="s">
        <v>1383</v>
      </c>
    </row>
    <row r="107" spans="1:5" ht="12.75" customHeight="1">
      <c r="A107" s="30" t="s">
        <v>57</v>
      </c>
      <c r="E107" s="32" t="s">
        <v>4</v>
      </c>
    </row>
    <row r="108" spans="5:5" ht="12.75" customHeight="1">
      <c r="E108" s="31" t="s">
        <v>1384</v>
      </c>
    </row>
    <row r="109" spans="1:16" ht="12.75" customHeight="1">
      <c r="A109" t="s">
        <v>50</v>
      </c>
      <c s="6" t="s">
        <v>136</v>
      </c>
      <c s="6" t="s">
        <v>1385</v>
      </c>
      <c t="s">
        <v>4</v>
      </c>
      <c s="26" t="s">
        <v>1386</v>
      </c>
      <c s="27" t="s">
        <v>98</v>
      </c>
      <c s="28">
        <v>2</v>
      </c>
      <c s="27">
        <v>0</v>
      </c>
      <c s="27">
        <f>ROUND(G109*H109,6)</f>
      </c>
      <c r="L109" s="29">
        <v>0</v>
      </c>
      <c s="24">
        <f>ROUND(ROUND(L109,2)*ROUND(G109,3),2)</f>
      </c>
      <c s="27" t="s">
        <v>55</v>
      </c>
      <c>
        <f>(M109*21)/100</f>
      </c>
      <c t="s">
        <v>27</v>
      </c>
    </row>
    <row r="110" spans="1:5" ht="12.75" customHeight="1">
      <c r="A110" s="30" t="s">
        <v>56</v>
      </c>
      <c r="E110" s="31" t="s">
        <v>1387</v>
      </c>
    </row>
    <row r="111" spans="1:5" ht="12.75" customHeight="1">
      <c r="A111" s="30" t="s">
        <v>57</v>
      </c>
      <c r="E111" s="32" t="s">
        <v>4</v>
      </c>
    </row>
    <row r="112" spans="5:5" ht="12.75" customHeight="1">
      <c r="E112" s="31" t="s">
        <v>1135</v>
      </c>
    </row>
    <row r="113" spans="1:16" ht="12.75" customHeight="1">
      <c r="A113" t="s">
        <v>50</v>
      </c>
      <c s="6" t="s">
        <v>139</v>
      </c>
      <c s="6" t="s">
        <v>1388</v>
      </c>
      <c t="s">
        <v>4</v>
      </c>
      <c s="26" t="s">
        <v>1389</v>
      </c>
      <c s="27" t="s">
        <v>98</v>
      </c>
      <c s="28">
        <v>2</v>
      </c>
      <c s="27">
        <v>0</v>
      </c>
      <c s="27">
        <f>ROUND(G113*H113,6)</f>
      </c>
      <c r="L113" s="29">
        <v>0</v>
      </c>
      <c s="24">
        <f>ROUND(ROUND(L113,2)*ROUND(G113,3),2)</f>
      </c>
      <c s="27" t="s">
        <v>55</v>
      </c>
      <c>
        <f>(M113*21)/100</f>
      </c>
      <c t="s">
        <v>27</v>
      </c>
    </row>
    <row r="114" spans="1:5" ht="12.75" customHeight="1">
      <c r="A114" s="30" t="s">
        <v>56</v>
      </c>
      <c r="E114" s="31" t="s">
        <v>1390</v>
      </c>
    </row>
    <row r="115" spans="1:5" ht="12.75" customHeight="1">
      <c r="A115" s="30" t="s">
        <v>57</v>
      </c>
      <c r="E115" s="32" t="s">
        <v>4</v>
      </c>
    </row>
    <row r="116" spans="5:5" ht="12.75" customHeight="1">
      <c r="E116" s="31" t="s">
        <v>1391</v>
      </c>
    </row>
    <row r="117" spans="1:16" ht="12.75" customHeight="1">
      <c r="A117" t="s">
        <v>50</v>
      </c>
      <c s="6" t="s">
        <v>142</v>
      </c>
      <c s="6" t="s">
        <v>1392</v>
      </c>
      <c t="s">
        <v>4</v>
      </c>
      <c s="26" t="s">
        <v>1393</v>
      </c>
      <c s="27" t="s">
        <v>98</v>
      </c>
      <c s="28">
        <v>2</v>
      </c>
      <c s="27">
        <v>0</v>
      </c>
      <c s="27">
        <f>ROUND(G117*H117,6)</f>
      </c>
      <c r="L117" s="29">
        <v>0</v>
      </c>
      <c s="24">
        <f>ROUND(ROUND(L117,2)*ROUND(G117,3),2)</f>
      </c>
      <c s="27" t="s">
        <v>55</v>
      </c>
      <c>
        <f>(M117*21)/100</f>
      </c>
      <c t="s">
        <v>27</v>
      </c>
    </row>
    <row r="118" spans="1:5" ht="12.75" customHeight="1">
      <c r="A118" s="30" t="s">
        <v>56</v>
      </c>
      <c r="E118" s="31" t="s">
        <v>1393</v>
      </c>
    </row>
    <row r="119" spans="1:5" ht="12.75" customHeight="1">
      <c r="A119" s="30" t="s">
        <v>57</v>
      </c>
      <c r="E119" s="32" t="s">
        <v>4</v>
      </c>
    </row>
    <row r="120" spans="5:5" ht="12.75" customHeight="1">
      <c r="E120" s="31" t="s">
        <v>1391</v>
      </c>
    </row>
    <row r="121" spans="1:16" ht="12.75" customHeight="1">
      <c r="A121" t="s">
        <v>50</v>
      </c>
      <c s="6" t="s">
        <v>145</v>
      </c>
      <c s="6" t="s">
        <v>1394</v>
      </c>
      <c t="s">
        <v>4</v>
      </c>
      <c s="26" t="s">
        <v>1395</v>
      </c>
      <c s="27" t="s">
        <v>82</v>
      </c>
      <c s="28">
        <v>92</v>
      </c>
      <c s="27">
        <v>0</v>
      </c>
      <c s="27">
        <f>ROUND(G121*H121,6)</f>
      </c>
      <c r="L121" s="29">
        <v>0</v>
      </c>
      <c s="24">
        <f>ROUND(ROUND(L121,2)*ROUND(G121,3),2)</f>
      </c>
      <c s="27" t="s">
        <v>55</v>
      </c>
      <c>
        <f>(M121*21)/100</f>
      </c>
      <c t="s">
        <v>27</v>
      </c>
    </row>
    <row r="122" spans="1:5" ht="12.75" customHeight="1">
      <c r="A122" s="30" t="s">
        <v>56</v>
      </c>
      <c r="E122" s="31" t="s">
        <v>1395</v>
      </c>
    </row>
    <row r="123" spans="1:5" ht="38.25" customHeight="1">
      <c r="A123" s="30" t="s">
        <v>57</v>
      </c>
      <c r="E123" s="32" t="s">
        <v>1396</v>
      </c>
    </row>
    <row r="124" spans="5:5" ht="12.75" customHeight="1">
      <c r="E124" s="31" t="s">
        <v>58</v>
      </c>
    </row>
    <row r="125" spans="1:16" ht="12.75" customHeight="1">
      <c r="A125" t="s">
        <v>50</v>
      </c>
      <c s="6" t="s">
        <v>148</v>
      </c>
      <c s="6" t="s">
        <v>1397</v>
      </c>
      <c t="s">
        <v>4</v>
      </c>
      <c s="26" t="s">
        <v>1398</v>
      </c>
      <c s="27" t="s">
        <v>98</v>
      </c>
      <c s="28">
        <v>20</v>
      </c>
      <c s="27">
        <v>0</v>
      </c>
      <c s="27">
        <f>ROUND(G125*H125,6)</f>
      </c>
      <c r="L125" s="29">
        <v>0</v>
      </c>
      <c s="24">
        <f>ROUND(ROUND(L125,2)*ROUND(G125,3),2)</f>
      </c>
      <c s="27" t="s">
        <v>55</v>
      </c>
      <c>
        <f>(M125*21)/100</f>
      </c>
      <c t="s">
        <v>27</v>
      </c>
    </row>
    <row r="126" spans="1:5" ht="12.75" customHeight="1">
      <c r="A126" s="30" t="s">
        <v>56</v>
      </c>
      <c r="E126" s="31" t="s">
        <v>1399</v>
      </c>
    </row>
    <row r="127" spans="1:5" ht="12.75" customHeight="1">
      <c r="A127" s="30" t="s">
        <v>57</v>
      </c>
      <c r="E127" s="32" t="s">
        <v>4</v>
      </c>
    </row>
    <row r="128" spans="5:5" ht="12.75" customHeight="1">
      <c r="E128" s="31" t="s">
        <v>1400</v>
      </c>
    </row>
    <row r="129" spans="1:16" ht="12.75" customHeight="1">
      <c r="A129" t="s">
        <v>50</v>
      </c>
      <c s="6" t="s">
        <v>151</v>
      </c>
      <c s="6" t="s">
        <v>1401</v>
      </c>
      <c t="s">
        <v>4</v>
      </c>
      <c s="26" t="s">
        <v>1402</v>
      </c>
      <c s="27" t="s">
        <v>98</v>
      </c>
      <c s="28">
        <v>4</v>
      </c>
      <c s="27">
        <v>0</v>
      </c>
      <c s="27">
        <f>ROUND(G129*H129,6)</f>
      </c>
      <c r="L129" s="29">
        <v>0</v>
      </c>
      <c s="24">
        <f>ROUND(ROUND(L129,2)*ROUND(G129,3),2)</f>
      </c>
      <c s="27" t="s">
        <v>55</v>
      </c>
      <c>
        <f>(M129*21)/100</f>
      </c>
      <c t="s">
        <v>27</v>
      </c>
    </row>
    <row r="130" spans="1:5" ht="12.75" customHeight="1">
      <c r="A130" s="30" t="s">
        <v>56</v>
      </c>
      <c r="E130" s="31" t="s">
        <v>1402</v>
      </c>
    </row>
    <row r="131" spans="1:5" ht="12.75" customHeight="1">
      <c r="A131" s="30" t="s">
        <v>57</v>
      </c>
      <c r="E131" s="32" t="s">
        <v>4</v>
      </c>
    </row>
    <row r="132" spans="5:5" ht="12.75" customHeight="1">
      <c r="E132" s="31" t="s">
        <v>58</v>
      </c>
    </row>
    <row r="133" spans="1:16" ht="12.75" customHeight="1">
      <c r="A133" t="s">
        <v>50</v>
      </c>
      <c s="6" t="s">
        <v>154</v>
      </c>
      <c s="6" t="s">
        <v>1403</v>
      </c>
      <c t="s">
        <v>4</v>
      </c>
      <c s="26" t="s">
        <v>1404</v>
      </c>
      <c s="27" t="s">
        <v>98</v>
      </c>
      <c s="28">
        <v>16</v>
      </c>
      <c s="27">
        <v>0</v>
      </c>
      <c s="27">
        <f>ROUND(G133*H133,6)</f>
      </c>
      <c r="L133" s="29">
        <v>0</v>
      </c>
      <c s="24">
        <f>ROUND(ROUND(L133,2)*ROUND(G133,3),2)</f>
      </c>
      <c s="27" t="s">
        <v>55</v>
      </c>
      <c>
        <f>(M133*21)/100</f>
      </c>
      <c t="s">
        <v>27</v>
      </c>
    </row>
    <row r="134" spans="1:5" ht="12.75" customHeight="1">
      <c r="A134" s="30" t="s">
        <v>56</v>
      </c>
      <c r="E134" s="31" t="s">
        <v>1404</v>
      </c>
    </row>
    <row r="135" spans="1:5" ht="12.75" customHeight="1">
      <c r="A135" s="30" t="s">
        <v>57</v>
      </c>
      <c r="E135" s="32" t="s">
        <v>4</v>
      </c>
    </row>
    <row r="136" spans="5:5" ht="12.75" customHeight="1">
      <c r="E136" s="31" t="s">
        <v>1405</v>
      </c>
    </row>
    <row r="137" spans="1:13" ht="12.75" customHeight="1">
      <c r="A137" t="s">
        <v>47</v>
      </c>
      <c r="C137" s="7" t="s">
        <v>1096</v>
      </c>
      <c r="E137" s="25" t="s">
        <v>1406</v>
      </c>
      <c r="J137" s="24">
        <f>0</f>
      </c>
      <c s="24">
        <f>0</f>
      </c>
      <c s="24">
        <f>0+L138+L142</f>
      </c>
      <c s="24">
        <f>0+M138+M142</f>
      </c>
    </row>
    <row r="138" spans="1:16" ht="12.75" customHeight="1">
      <c r="A138" t="s">
        <v>50</v>
      </c>
      <c s="6" t="s">
        <v>157</v>
      </c>
      <c s="6" t="s">
        <v>1407</v>
      </c>
      <c t="s">
        <v>4</v>
      </c>
      <c s="26" t="s">
        <v>1375</v>
      </c>
      <c s="27" t="s">
        <v>98</v>
      </c>
      <c s="28">
        <v>3</v>
      </c>
      <c s="27">
        <v>0</v>
      </c>
      <c s="27">
        <f>ROUND(G138*H138,6)</f>
      </c>
      <c r="L138" s="29">
        <v>0</v>
      </c>
      <c s="24">
        <f>ROUND(ROUND(L138,2)*ROUND(G138,3),2)</f>
      </c>
      <c s="27" t="s">
        <v>55</v>
      </c>
      <c>
        <f>(M138*21)/100</f>
      </c>
      <c t="s">
        <v>27</v>
      </c>
    </row>
    <row r="139" spans="1:5" ht="12.75" customHeight="1">
      <c r="A139" s="30" t="s">
        <v>56</v>
      </c>
      <c r="E139" s="31" t="s">
        <v>1408</v>
      </c>
    </row>
    <row r="140" spans="1:5" ht="12.75" customHeight="1">
      <c r="A140" s="30" t="s">
        <v>57</v>
      </c>
      <c r="E140" s="32" t="s">
        <v>4</v>
      </c>
    </row>
    <row r="141" spans="5:5" ht="12.75" customHeight="1">
      <c r="E141" s="31" t="s">
        <v>1116</v>
      </c>
    </row>
    <row r="142" spans="1:16" ht="12.75" customHeight="1">
      <c r="A142" t="s">
        <v>50</v>
      </c>
      <c s="6" t="s">
        <v>161</v>
      </c>
      <c s="6" t="s">
        <v>1409</v>
      </c>
      <c t="s">
        <v>4</v>
      </c>
      <c s="26" t="s">
        <v>1378</v>
      </c>
      <c s="27" t="s">
        <v>98</v>
      </c>
      <c s="28">
        <v>3</v>
      </c>
      <c s="27">
        <v>0</v>
      </c>
      <c s="27">
        <f>ROUND(G142*H142,6)</f>
      </c>
      <c r="L142" s="29">
        <v>0</v>
      </c>
      <c s="24">
        <f>ROUND(ROUND(L142,2)*ROUND(G142,3),2)</f>
      </c>
      <c s="27" t="s">
        <v>55</v>
      </c>
      <c>
        <f>(M142*21)/100</f>
      </c>
      <c t="s">
        <v>27</v>
      </c>
    </row>
    <row r="143" spans="1:5" ht="12.75" customHeight="1">
      <c r="A143" s="30" t="s">
        <v>56</v>
      </c>
      <c r="E143" s="31" t="s">
        <v>1410</v>
      </c>
    </row>
    <row r="144" spans="1:5" ht="12.75" customHeight="1">
      <c r="A144" s="30" t="s">
        <v>57</v>
      </c>
      <c r="E144" s="32" t="s">
        <v>4</v>
      </c>
    </row>
    <row r="145" spans="5:5" ht="12.75" customHeight="1">
      <c r="E145" s="31" t="s">
        <v>1380</v>
      </c>
    </row>
    <row r="146" spans="1:13" ht="12.75" customHeight="1">
      <c r="A146" t="s">
        <v>47</v>
      </c>
      <c r="C146" s="7" t="s">
        <v>1144</v>
      </c>
      <c r="E146" s="25" t="s">
        <v>1411</v>
      </c>
      <c r="J146" s="24">
        <f>0</f>
      </c>
      <c s="24">
        <f>0</f>
      </c>
      <c s="24">
        <f>0+L147+L151+L155+L159+L163+L167+L171</f>
      </c>
      <c s="24">
        <f>0+M147+M151+M155+M159+M163+M167+M171</f>
      </c>
    </row>
    <row r="147" spans="1:16" ht="12.75" customHeight="1">
      <c r="A147" t="s">
        <v>50</v>
      </c>
      <c s="6" t="s">
        <v>164</v>
      </c>
      <c s="6" t="s">
        <v>1412</v>
      </c>
      <c t="s">
        <v>4</v>
      </c>
      <c s="26" t="s">
        <v>1413</v>
      </c>
      <c s="27" t="s">
        <v>98</v>
      </c>
      <c s="28">
        <v>1</v>
      </c>
      <c s="27">
        <v>0</v>
      </c>
      <c s="27">
        <f>ROUND(G147*H147,6)</f>
      </c>
      <c r="L147" s="29">
        <v>0</v>
      </c>
      <c s="24">
        <f>ROUND(ROUND(L147,2)*ROUND(G147,3),2)</f>
      </c>
      <c s="27" t="s">
        <v>55</v>
      </c>
      <c>
        <f>(M147*21)/100</f>
      </c>
      <c t="s">
        <v>27</v>
      </c>
    </row>
    <row r="148" spans="1:5" ht="12.75" customHeight="1">
      <c r="A148" s="30" t="s">
        <v>56</v>
      </c>
      <c r="E148" s="31" t="s">
        <v>1413</v>
      </c>
    </row>
    <row r="149" spans="1:5" ht="12.75" customHeight="1">
      <c r="A149" s="30" t="s">
        <v>57</v>
      </c>
      <c r="E149" s="32" t="s">
        <v>4</v>
      </c>
    </row>
    <row r="150" spans="5:5" ht="12.75" customHeight="1">
      <c r="E150" s="31" t="s">
        <v>1148</v>
      </c>
    </row>
    <row r="151" spans="1:16" ht="12.75" customHeight="1">
      <c r="A151" t="s">
        <v>50</v>
      </c>
      <c s="6" t="s">
        <v>167</v>
      </c>
      <c s="6" t="s">
        <v>1414</v>
      </c>
      <c t="s">
        <v>4</v>
      </c>
      <c s="26" t="s">
        <v>1415</v>
      </c>
      <c s="27" t="s">
        <v>98</v>
      </c>
      <c s="28">
        <v>10</v>
      </c>
      <c s="27">
        <v>0</v>
      </c>
      <c s="27">
        <f>ROUND(G151*H151,6)</f>
      </c>
      <c r="L151" s="29">
        <v>0</v>
      </c>
      <c s="24">
        <f>ROUND(ROUND(L151,2)*ROUND(G151,3),2)</f>
      </c>
      <c s="27" t="s">
        <v>55</v>
      </c>
      <c>
        <f>(M151*21)/100</f>
      </c>
      <c t="s">
        <v>27</v>
      </c>
    </row>
    <row r="152" spans="1:5" ht="12.75" customHeight="1">
      <c r="A152" s="30" t="s">
        <v>56</v>
      </c>
      <c r="E152" s="31" t="s">
        <v>1415</v>
      </c>
    </row>
    <row r="153" spans="1:5" ht="12.75" customHeight="1">
      <c r="A153" s="30" t="s">
        <v>57</v>
      </c>
      <c r="E153" s="32" t="s">
        <v>4</v>
      </c>
    </row>
    <row r="154" spans="5:5" ht="12.75" customHeight="1">
      <c r="E154" s="31" t="s">
        <v>1102</v>
      </c>
    </row>
    <row r="155" spans="1:16" ht="12.75" customHeight="1">
      <c r="A155" t="s">
        <v>50</v>
      </c>
      <c s="6" t="s">
        <v>170</v>
      </c>
      <c s="6" t="s">
        <v>1416</v>
      </c>
      <c t="s">
        <v>4</v>
      </c>
      <c s="26" t="s">
        <v>1417</v>
      </c>
      <c s="27" t="s">
        <v>98</v>
      </c>
      <c s="28">
        <v>7</v>
      </c>
      <c s="27">
        <v>0</v>
      </c>
      <c s="27">
        <f>ROUND(G155*H155,6)</f>
      </c>
      <c r="L155" s="29">
        <v>0</v>
      </c>
      <c s="24">
        <f>ROUND(ROUND(L155,2)*ROUND(G155,3),2)</f>
      </c>
      <c s="27" t="s">
        <v>55</v>
      </c>
      <c>
        <f>(M155*21)/100</f>
      </c>
      <c t="s">
        <v>27</v>
      </c>
    </row>
    <row r="156" spans="1:5" ht="12.75" customHeight="1">
      <c r="A156" s="30" t="s">
        <v>56</v>
      </c>
      <c r="E156" s="31" t="s">
        <v>1417</v>
      </c>
    </row>
    <row r="157" spans="1:5" ht="12.75" customHeight="1">
      <c r="A157" s="30" t="s">
        <v>57</v>
      </c>
      <c r="E157" s="32" t="s">
        <v>4</v>
      </c>
    </row>
    <row r="158" spans="5:5" ht="12.75" customHeight="1">
      <c r="E158" s="31" t="s">
        <v>1107</v>
      </c>
    </row>
    <row r="159" spans="1:16" ht="12.75" customHeight="1">
      <c r="A159" t="s">
        <v>50</v>
      </c>
      <c s="6" t="s">
        <v>173</v>
      </c>
      <c s="6" t="s">
        <v>1418</v>
      </c>
      <c t="s">
        <v>4</v>
      </c>
      <c s="26" t="s">
        <v>1419</v>
      </c>
      <c s="27" t="s">
        <v>98</v>
      </c>
      <c s="28">
        <v>5</v>
      </c>
      <c s="27">
        <v>0</v>
      </c>
      <c s="27">
        <f>ROUND(G159*H159,6)</f>
      </c>
      <c r="L159" s="29">
        <v>0</v>
      </c>
      <c s="24">
        <f>ROUND(ROUND(L159,2)*ROUND(G159,3),2)</f>
      </c>
      <c s="27" t="s">
        <v>55</v>
      </c>
      <c>
        <f>(M159*21)/100</f>
      </c>
      <c t="s">
        <v>27</v>
      </c>
    </row>
    <row r="160" spans="1:5" ht="12.75" customHeight="1">
      <c r="A160" s="30" t="s">
        <v>56</v>
      </c>
      <c r="E160" s="31" t="s">
        <v>1419</v>
      </c>
    </row>
    <row r="161" spans="1:5" ht="12.75" customHeight="1">
      <c r="A161" s="30" t="s">
        <v>57</v>
      </c>
      <c r="E161" s="32" t="s">
        <v>4</v>
      </c>
    </row>
    <row r="162" spans="5:5" ht="12.75" customHeight="1">
      <c r="E162" s="31" t="s">
        <v>1110</v>
      </c>
    </row>
    <row r="163" spans="1:16" ht="12.75" customHeight="1">
      <c r="A163" t="s">
        <v>50</v>
      </c>
      <c s="6" t="s">
        <v>176</v>
      </c>
      <c s="6" t="s">
        <v>1420</v>
      </c>
      <c t="s">
        <v>4</v>
      </c>
      <c s="26" t="s">
        <v>1421</v>
      </c>
      <c s="27" t="s">
        <v>98</v>
      </c>
      <c s="28">
        <v>2</v>
      </c>
      <c s="27">
        <v>0</v>
      </c>
      <c s="27">
        <f>ROUND(G163*H163,6)</f>
      </c>
      <c r="L163" s="29">
        <v>0</v>
      </c>
      <c s="24">
        <f>ROUND(ROUND(L163,2)*ROUND(G163,3),2)</f>
      </c>
      <c s="27" t="s">
        <v>55</v>
      </c>
      <c>
        <f>(M163*21)/100</f>
      </c>
      <c t="s">
        <v>27</v>
      </c>
    </row>
    <row r="164" spans="1:5" ht="12.75" customHeight="1">
      <c r="A164" s="30" t="s">
        <v>56</v>
      </c>
      <c r="E164" s="31" t="s">
        <v>1421</v>
      </c>
    </row>
    <row r="165" spans="1:5" ht="12.75" customHeight="1">
      <c r="A165" s="30" t="s">
        <v>57</v>
      </c>
      <c r="E165" s="32" t="s">
        <v>4</v>
      </c>
    </row>
    <row r="166" spans="5:5" ht="12.75" customHeight="1">
      <c r="E166" s="31" t="s">
        <v>1422</v>
      </c>
    </row>
    <row r="167" spans="1:16" ht="12.75" customHeight="1">
      <c r="A167" t="s">
        <v>50</v>
      </c>
      <c s="6" t="s">
        <v>179</v>
      </c>
      <c s="6" t="s">
        <v>1423</v>
      </c>
      <c t="s">
        <v>4</v>
      </c>
      <c s="26" t="s">
        <v>1424</v>
      </c>
      <c s="27" t="s">
        <v>98</v>
      </c>
      <c s="28">
        <v>2</v>
      </c>
      <c s="27">
        <v>0</v>
      </c>
      <c s="27">
        <f>ROUND(G167*H167,6)</f>
      </c>
      <c r="L167" s="29">
        <v>0</v>
      </c>
      <c s="24">
        <f>ROUND(ROUND(L167,2)*ROUND(G167,3),2)</f>
      </c>
      <c s="27" t="s">
        <v>55</v>
      </c>
      <c>
        <f>(M167*21)/100</f>
      </c>
      <c t="s">
        <v>27</v>
      </c>
    </row>
    <row r="168" spans="1:5" ht="12.75" customHeight="1">
      <c r="A168" s="30" t="s">
        <v>56</v>
      </c>
      <c r="E168" s="31" t="s">
        <v>1424</v>
      </c>
    </row>
    <row r="169" spans="1:5" ht="12.75" customHeight="1">
      <c r="A169" s="30" t="s">
        <v>57</v>
      </c>
      <c r="E169" s="32" t="s">
        <v>4</v>
      </c>
    </row>
    <row r="170" spans="5:5" ht="12.75" customHeight="1">
      <c r="E170" s="31" t="s">
        <v>1157</v>
      </c>
    </row>
    <row r="171" spans="1:16" ht="12.75" customHeight="1">
      <c r="A171" t="s">
        <v>50</v>
      </c>
      <c s="6" t="s">
        <v>182</v>
      </c>
      <c s="6" t="s">
        <v>1425</v>
      </c>
      <c t="s">
        <v>4</v>
      </c>
      <c s="26" t="s">
        <v>1426</v>
      </c>
      <c s="27" t="s">
        <v>98</v>
      </c>
      <c s="28">
        <v>14</v>
      </c>
      <c s="27">
        <v>0</v>
      </c>
      <c s="27">
        <f>ROUND(G171*H171,6)</f>
      </c>
      <c r="L171" s="29">
        <v>0</v>
      </c>
      <c s="24">
        <f>ROUND(ROUND(L171,2)*ROUND(G171,3),2)</f>
      </c>
      <c s="27" t="s">
        <v>55</v>
      </c>
      <c>
        <f>(M171*21)/100</f>
      </c>
      <c t="s">
        <v>27</v>
      </c>
    </row>
    <row r="172" spans="1:5" ht="12.75" customHeight="1">
      <c r="A172" s="30" t="s">
        <v>56</v>
      </c>
      <c r="E172" s="31" t="s">
        <v>1426</v>
      </c>
    </row>
    <row r="173" spans="1:5" ht="12.75" customHeight="1">
      <c r="A173" s="30" t="s">
        <v>57</v>
      </c>
      <c r="E173" s="32" t="s">
        <v>4</v>
      </c>
    </row>
    <row r="174" spans="5:5" ht="12.75" customHeight="1">
      <c r="E174" s="31" t="s">
        <v>1157</v>
      </c>
    </row>
    <row r="175" spans="1:13" ht="12.75" customHeight="1">
      <c r="A175" t="s">
        <v>47</v>
      </c>
      <c r="C175" s="7" t="s">
        <v>1158</v>
      </c>
      <c r="E175" s="25" t="s">
        <v>1427</v>
      </c>
      <c r="J175" s="24">
        <f>0</f>
      </c>
      <c s="24">
        <f>0</f>
      </c>
      <c s="24">
        <f>0+L176+L180+L184+L188+L192+L196+L200</f>
      </c>
      <c s="24">
        <f>0+M176+M180+M184+M188+M192+M196+M200</f>
      </c>
    </row>
    <row r="176" spans="1:16" ht="12.75" customHeight="1">
      <c r="A176" t="s">
        <v>50</v>
      </c>
      <c s="6" t="s">
        <v>185</v>
      </c>
      <c s="6" t="s">
        <v>1428</v>
      </c>
      <c t="s">
        <v>4</v>
      </c>
      <c s="26" t="s">
        <v>1413</v>
      </c>
      <c s="27" t="s">
        <v>98</v>
      </c>
      <c s="28">
        <v>1</v>
      </c>
      <c s="27">
        <v>0</v>
      </c>
      <c s="27">
        <f>ROUND(G176*H176,6)</f>
      </c>
      <c r="L176" s="29">
        <v>0</v>
      </c>
      <c s="24">
        <f>ROUND(ROUND(L176,2)*ROUND(G176,3),2)</f>
      </c>
      <c s="27" t="s">
        <v>55</v>
      </c>
      <c>
        <f>(M176*21)/100</f>
      </c>
      <c t="s">
        <v>27</v>
      </c>
    </row>
    <row r="177" spans="1:5" ht="12.75" customHeight="1">
      <c r="A177" s="30" t="s">
        <v>56</v>
      </c>
      <c r="E177" s="31" t="s">
        <v>1429</v>
      </c>
    </row>
    <row r="178" spans="1:5" ht="12.75" customHeight="1">
      <c r="A178" s="30" t="s">
        <v>57</v>
      </c>
      <c r="E178" s="32" t="s">
        <v>4</v>
      </c>
    </row>
    <row r="179" spans="5:5" ht="12.75" customHeight="1">
      <c r="E179" s="31" t="s">
        <v>1148</v>
      </c>
    </row>
    <row r="180" spans="1:16" ht="12.75" customHeight="1">
      <c r="A180" t="s">
        <v>50</v>
      </c>
      <c s="6" t="s">
        <v>188</v>
      </c>
      <c s="6" t="s">
        <v>1430</v>
      </c>
      <c t="s">
        <v>4</v>
      </c>
      <c s="26" t="s">
        <v>1415</v>
      </c>
      <c s="27" t="s">
        <v>98</v>
      </c>
      <c s="28">
        <v>6</v>
      </c>
      <c s="27">
        <v>0</v>
      </c>
      <c s="27">
        <f>ROUND(G180*H180,6)</f>
      </c>
      <c r="L180" s="29">
        <v>0</v>
      </c>
      <c s="24">
        <f>ROUND(ROUND(L180,2)*ROUND(G180,3),2)</f>
      </c>
      <c s="27" t="s">
        <v>55</v>
      </c>
      <c>
        <f>(M180*21)/100</f>
      </c>
      <c t="s">
        <v>27</v>
      </c>
    </row>
    <row r="181" spans="1:5" ht="12.75" customHeight="1">
      <c r="A181" s="30" t="s">
        <v>56</v>
      </c>
      <c r="E181" s="31" t="s">
        <v>1431</v>
      </c>
    </row>
    <row r="182" spans="1:5" ht="12.75" customHeight="1">
      <c r="A182" s="30" t="s">
        <v>57</v>
      </c>
      <c r="E182" s="32" t="s">
        <v>4</v>
      </c>
    </row>
    <row r="183" spans="5:5" ht="12.75" customHeight="1">
      <c r="E183" s="31" t="s">
        <v>1102</v>
      </c>
    </row>
    <row r="184" spans="1:16" ht="12.75" customHeight="1">
      <c r="A184" t="s">
        <v>50</v>
      </c>
      <c s="6" t="s">
        <v>191</v>
      </c>
      <c s="6" t="s">
        <v>1432</v>
      </c>
      <c t="s">
        <v>4</v>
      </c>
      <c s="26" t="s">
        <v>1433</v>
      </c>
      <c s="27" t="s">
        <v>98</v>
      </c>
      <c s="28">
        <v>11</v>
      </c>
      <c s="27">
        <v>0</v>
      </c>
      <c s="27">
        <f>ROUND(G184*H184,6)</f>
      </c>
      <c r="L184" s="29">
        <v>0</v>
      </c>
      <c s="24">
        <f>ROUND(ROUND(L184,2)*ROUND(G184,3),2)</f>
      </c>
      <c s="27" t="s">
        <v>55</v>
      </c>
      <c>
        <f>(M184*21)/100</f>
      </c>
      <c t="s">
        <v>27</v>
      </c>
    </row>
    <row r="185" spans="1:5" ht="12.75" customHeight="1">
      <c r="A185" s="30" t="s">
        <v>56</v>
      </c>
      <c r="E185" s="31" t="s">
        <v>1434</v>
      </c>
    </row>
    <row r="186" spans="1:5" ht="12.75" customHeight="1">
      <c r="A186" s="30" t="s">
        <v>57</v>
      </c>
      <c r="E186" s="32" t="s">
        <v>4</v>
      </c>
    </row>
    <row r="187" spans="5:5" ht="12.75" customHeight="1">
      <c r="E187" s="31" t="s">
        <v>1153</v>
      </c>
    </row>
    <row r="188" spans="1:16" ht="12.75" customHeight="1">
      <c r="A188" t="s">
        <v>50</v>
      </c>
      <c s="6" t="s">
        <v>194</v>
      </c>
      <c s="6" t="s">
        <v>1435</v>
      </c>
      <c t="s">
        <v>4</v>
      </c>
      <c s="26" t="s">
        <v>1417</v>
      </c>
      <c s="27" t="s">
        <v>98</v>
      </c>
      <c s="28">
        <v>3</v>
      </c>
      <c s="27">
        <v>0</v>
      </c>
      <c s="27">
        <f>ROUND(G188*H188,6)</f>
      </c>
      <c r="L188" s="29">
        <v>0</v>
      </c>
      <c s="24">
        <f>ROUND(ROUND(L188,2)*ROUND(G188,3),2)</f>
      </c>
      <c s="27" t="s">
        <v>55</v>
      </c>
      <c>
        <f>(M188*21)/100</f>
      </c>
      <c t="s">
        <v>27</v>
      </c>
    </row>
    <row r="189" spans="1:5" ht="12.75" customHeight="1">
      <c r="A189" s="30" t="s">
        <v>56</v>
      </c>
      <c r="E189" s="31" t="s">
        <v>1436</v>
      </c>
    </row>
    <row r="190" spans="1:5" ht="12.75" customHeight="1">
      <c r="A190" s="30" t="s">
        <v>57</v>
      </c>
      <c r="E190" s="32" t="s">
        <v>4</v>
      </c>
    </row>
    <row r="191" spans="5:5" ht="12.75" customHeight="1">
      <c r="E191" s="31" t="s">
        <v>1107</v>
      </c>
    </row>
    <row r="192" spans="1:16" ht="12.75" customHeight="1">
      <c r="A192" t="s">
        <v>50</v>
      </c>
      <c s="6" t="s">
        <v>197</v>
      </c>
      <c s="6" t="s">
        <v>1437</v>
      </c>
      <c t="s">
        <v>4</v>
      </c>
      <c s="26" t="s">
        <v>1419</v>
      </c>
      <c s="27" t="s">
        <v>98</v>
      </c>
      <c s="28">
        <v>3</v>
      </c>
      <c s="27">
        <v>0</v>
      </c>
      <c s="27">
        <f>ROUND(G192*H192,6)</f>
      </c>
      <c r="L192" s="29">
        <v>0</v>
      </c>
      <c s="24">
        <f>ROUND(ROUND(L192,2)*ROUND(G192,3),2)</f>
      </c>
      <c s="27" t="s">
        <v>55</v>
      </c>
      <c>
        <f>(M192*21)/100</f>
      </c>
      <c t="s">
        <v>27</v>
      </c>
    </row>
    <row r="193" spans="1:5" ht="12.75" customHeight="1">
      <c r="A193" s="30" t="s">
        <v>56</v>
      </c>
      <c r="E193" s="31" t="s">
        <v>1438</v>
      </c>
    </row>
    <row r="194" spans="1:5" ht="12.75" customHeight="1">
      <c r="A194" s="30" t="s">
        <v>57</v>
      </c>
      <c r="E194" s="32" t="s">
        <v>4</v>
      </c>
    </row>
    <row r="195" spans="5:5" ht="12.75" customHeight="1">
      <c r="E195" s="31" t="s">
        <v>1110</v>
      </c>
    </row>
    <row r="196" spans="1:16" ht="12.75" customHeight="1">
      <c r="A196" t="s">
        <v>50</v>
      </c>
      <c s="6" t="s">
        <v>200</v>
      </c>
      <c s="6" t="s">
        <v>1439</v>
      </c>
      <c t="s">
        <v>4</v>
      </c>
      <c s="26" t="s">
        <v>1421</v>
      </c>
      <c s="27" t="s">
        <v>98</v>
      </c>
      <c s="28">
        <v>2</v>
      </c>
      <c s="27">
        <v>0</v>
      </c>
      <c s="27">
        <f>ROUND(G196*H196,6)</f>
      </c>
      <c r="L196" s="29">
        <v>0</v>
      </c>
      <c s="24">
        <f>ROUND(ROUND(L196,2)*ROUND(G196,3),2)</f>
      </c>
      <c s="27" t="s">
        <v>55</v>
      </c>
      <c>
        <f>(M196*21)/100</f>
      </c>
      <c t="s">
        <v>27</v>
      </c>
    </row>
    <row r="197" spans="1:5" ht="12.75" customHeight="1">
      <c r="A197" s="30" t="s">
        <v>56</v>
      </c>
      <c r="E197" s="31" t="s">
        <v>1440</v>
      </c>
    </row>
    <row r="198" spans="1:5" ht="12.75" customHeight="1">
      <c r="A198" s="30" t="s">
        <v>57</v>
      </c>
      <c r="E198" s="32" t="s">
        <v>4</v>
      </c>
    </row>
    <row r="199" spans="5:5" ht="12.75" customHeight="1">
      <c r="E199" s="31" t="s">
        <v>1422</v>
      </c>
    </row>
    <row r="200" spans="1:16" ht="12.75" customHeight="1">
      <c r="A200" t="s">
        <v>50</v>
      </c>
      <c s="6" t="s">
        <v>203</v>
      </c>
      <c s="6" t="s">
        <v>1441</v>
      </c>
      <c t="s">
        <v>4</v>
      </c>
      <c s="26" t="s">
        <v>1424</v>
      </c>
      <c s="27" t="s">
        <v>98</v>
      </c>
      <c s="28">
        <v>6</v>
      </c>
      <c s="27">
        <v>0</v>
      </c>
      <c s="27">
        <f>ROUND(G200*H200,6)</f>
      </c>
      <c r="L200" s="29">
        <v>0</v>
      </c>
      <c s="24">
        <f>ROUND(ROUND(L200,2)*ROUND(G200,3),2)</f>
      </c>
      <c s="27" t="s">
        <v>55</v>
      </c>
      <c>
        <f>(M200*21)/100</f>
      </c>
      <c t="s">
        <v>27</v>
      </c>
    </row>
    <row r="201" spans="1:5" ht="12.75" customHeight="1">
      <c r="A201" s="30" t="s">
        <v>56</v>
      </c>
      <c r="E201" s="31" t="s">
        <v>1442</v>
      </c>
    </row>
    <row r="202" spans="1:5" ht="12.75" customHeight="1">
      <c r="A202" s="30" t="s">
        <v>57</v>
      </c>
      <c r="E202" s="32" t="s">
        <v>4</v>
      </c>
    </row>
    <row r="203" spans="5:5" ht="12.75" customHeight="1">
      <c r="E203" s="31" t="s">
        <v>1157</v>
      </c>
    </row>
    <row r="204" spans="1:13" ht="12.75" customHeight="1">
      <c r="A204" t="s">
        <v>47</v>
      </c>
      <c r="C204" s="7" t="s">
        <v>1176</v>
      </c>
      <c r="E204" s="25" t="s">
        <v>1443</v>
      </c>
      <c r="J204" s="24">
        <f>0</f>
      </c>
      <c s="24">
        <f>0</f>
      </c>
      <c s="24">
        <f>0+L205+L209+L213+L217+L221+L225+L229+L233</f>
      </c>
      <c s="24">
        <f>0+M205+M209+M213+M217+M221+M225+M229+M233</f>
      </c>
    </row>
    <row r="205" spans="1:16" ht="12.75" customHeight="1">
      <c r="A205" t="s">
        <v>50</v>
      </c>
      <c s="6" t="s">
        <v>206</v>
      </c>
      <c s="6" t="s">
        <v>1444</v>
      </c>
      <c t="s">
        <v>4</v>
      </c>
      <c s="26" t="s">
        <v>1445</v>
      </c>
      <c s="27" t="s">
        <v>82</v>
      </c>
      <c s="28">
        <v>240</v>
      </c>
      <c s="27">
        <v>0</v>
      </c>
      <c s="27">
        <f>ROUND(G205*H205,6)</f>
      </c>
      <c r="L205" s="29">
        <v>0</v>
      </c>
      <c s="24">
        <f>ROUND(ROUND(L205,2)*ROUND(G205,3),2)</f>
      </c>
      <c s="27" t="s">
        <v>55</v>
      </c>
      <c>
        <f>(M205*21)/100</f>
      </c>
      <c t="s">
        <v>27</v>
      </c>
    </row>
    <row r="206" spans="1:5" ht="12.75" customHeight="1">
      <c r="A206" s="30" t="s">
        <v>56</v>
      </c>
      <c r="E206" s="31" t="s">
        <v>1446</v>
      </c>
    </row>
    <row r="207" spans="1:5" ht="12.75" customHeight="1">
      <c r="A207" s="30" t="s">
        <v>57</v>
      </c>
      <c r="E207" s="32" t="s">
        <v>4</v>
      </c>
    </row>
    <row r="208" spans="5:5" ht="12.75" customHeight="1">
      <c r="E208" s="31" t="s">
        <v>1447</v>
      </c>
    </row>
    <row r="209" spans="1:16" ht="12.75" customHeight="1">
      <c r="A209" t="s">
        <v>50</v>
      </c>
      <c s="6" t="s">
        <v>209</v>
      </c>
      <c s="6" t="s">
        <v>1448</v>
      </c>
      <c t="s">
        <v>4</v>
      </c>
      <c s="26" t="s">
        <v>1445</v>
      </c>
      <c s="27" t="s">
        <v>82</v>
      </c>
      <c s="28">
        <v>420</v>
      </c>
      <c s="27">
        <v>0</v>
      </c>
      <c s="27">
        <f>ROUND(G209*H209,6)</f>
      </c>
      <c r="L209" s="29">
        <v>0</v>
      </c>
      <c s="24">
        <f>ROUND(ROUND(L209,2)*ROUND(G209,3),2)</f>
      </c>
      <c s="27" t="s">
        <v>55</v>
      </c>
      <c>
        <f>(M209*21)/100</f>
      </c>
      <c t="s">
        <v>27</v>
      </c>
    </row>
    <row r="210" spans="1:5" ht="12.75" customHeight="1">
      <c r="A210" s="30" t="s">
        <v>56</v>
      </c>
      <c r="E210" s="31" t="s">
        <v>1449</v>
      </c>
    </row>
    <row r="211" spans="1:5" ht="12.75" customHeight="1">
      <c r="A211" s="30" t="s">
        <v>57</v>
      </c>
      <c r="E211" s="32" t="s">
        <v>4</v>
      </c>
    </row>
    <row r="212" spans="5:5" ht="12.75" customHeight="1">
      <c r="E212" s="31" t="s">
        <v>1447</v>
      </c>
    </row>
    <row r="213" spans="1:16" ht="12.75" customHeight="1">
      <c r="A213" t="s">
        <v>50</v>
      </c>
      <c s="6" t="s">
        <v>212</v>
      </c>
      <c s="6" t="s">
        <v>1450</v>
      </c>
      <c t="s">
        <v>4</v>
      </c>
      <c s="26" t="s">
        <v>1451</v>
      </c>
      <c s="27" t="s">
        <v>98</v>
      </c>
      <c s="28">
        <v>4</v>
      </c>
      <c s="27">
        <v>0</v>
      </c>
      <c s="27">
        <f>ROUND(G213*H213,6)</f>
      </c>
      <c r="L213" s="29">
        <v>0</v>
      </c>
      <c s="24">
        <f>ROUND(ROUND(L213,2)*ROUND(G213,3),2)</f>
      </c>
      <c s="27" t="s">
        <v>55</v>
      </c>
      <c>
        <f>(M213*21)/100</f>
      </c>
      <c t="s">
        <v>27</v>
      </c>
    </row>
    <row r="214" spans="1:5" ht="12.75" customHeight="1">
      <c r="A214" s="30" t="s">
        <v>56</v>
      </c>
      <c r="E214" s="31" t="s">
        <v>1452</v>
      </c>
    </row>
    <row r="215" spans="1:5" ht="12.75" customHeight="1">
      <c r="A215" s="30" t="s">
        <v>57</v>
      </c>
      <c r="E215" s="32" t="s">
        <v>4</v>
      </c>
    </row>
    <row r="216" spans="5:5" ht="12.75" customHeight="1">
      <c r="E216" s="31" t="s">
        <v>58</v>
      </c>
    </row>
    <row r="217" spans="1:16" ht="12.75" customHeight="1">
      <c r="A217" t="s">
        <v>50</v>
      </c>
      <c s="6" t="s">
        <v>215</v>
      </c>
      <c s="6" t="s">
        <v>1453</v>
      </c>
      <c t="s">
        <v>4</v>
      </c>
      <c s="26" t="s">
        <v>1454</v>
      </c>
      <c s="27" t="s">
        <v>98</v>
      </c>
      <c s="28">
        <v>4</v>
      </c>
      <c s="27">
        <v>0</v>
      </c>
      <c s="27">
        <f>ROUND(G217*H217,6)</f>
      </c>
      <c r="L217" s="29">
        <v>0</v>
      </c>
      <c s="24">
        <f>ROUND(ROUND(L217,2)*ROUND(G217,3),2)</f>
      </c>
      <c s="27" t="s">
        <v>55</v>
      </c>
      <c>
        <f>(M217*21)/100</f>
      </c>
      <c t="s">
        <v>27</v>
      </c>
    </row>
    <row r="218" spans="1:5" ht="12.75" customHeight="1">
      <c r="A218" s="30" t="s">
        <v>56</v>
      </c>
      <c r="E218" s="31" t="s">
        <v>1455</v>
      </c>
    </row>
    <row r="219" spans="1:5" ht="12.75" customHeight="1">
      <c r="A219" s="30" t="s">
        <v>57</v>
      </c>
      <c r="E219" s="32" t="s">
        <v>4</v>
      </c>
    </row>
    <row r="220" spans="5:5" ht="12.75" customHeight="1">
      <c r="E220" s="31" t="s">
        <v>58</v>
      </c>
    </row>
    <row r="221" spans="1:16" ht="12.75" customHeight="1">
      <c r="A221" t="s">
        <v>50</v>
      </c>
      <c s="6" t="s">
        <v>218</v>
      </c>
      <c s="6" t="s">
        <v>1456</v>
      </c>
      <c t="s">
        <v>4</v>
      </c>
      <c s="26" t="s">
        <v>1402</v>
      </c>
      <c s="27" t="s">
        <v>98</v>
      </c>
      <c s="28">
        <v>12</v>
      </c>
      <c s="27">
        <v>0</v>
      </c>
      <c s="27">
        <f>ROUND(G221*H221,6)</f>
      </c>
      <c r="L221" s="29">
        <v>0</v>
      </c>
      <c s="24">
        <f>ROUND(ROUND(L221,2)*ROUND(G221,3),2)</f>
      </c>
      <c s="27" t="s">
        <v>55</v>
      </c>
      <c>
        <f>(M221*21)/100</f>
      </c>
      <c t="s">
        <v>27</v>
      </c>
    </row>
    <row r="222" spans="1:5" ht="12.75" customHeight="1">
      <c r="A222" s="30" t="s">
        <v>56</v>
      </c>
      <c r="E222" s="31" t="s">
        <v>1457</v>
      </c>
    </row>
    <row r="223" spans="1:5" ht="12.75" customHeight="1">
      <c r="A223" s="30" t="s">
        <v>57</v>
      </c>
      <c r="E223" s="32" t="s">
        <v>4</v>
      </c>
    </row>
    <row r="224" spans="5:5" ht="12.75" customHeight="1">
      <c r="E224" s="31" t="s">
        <v>58</v>
      </c>
    </row>
    <row r="225" spans="1:16" ht="12.75" customHeight="1">
      <c r="A225" t="s">
        <v>50</v>
      </c>
      <c s="6" t="s">
        <v>221</v>
      </c>
      <c s="6" t="s">
        <v>881</v>
      </c>
      <c t="s">
        <v>4</v>
      </c>
      <c s="26" t="s">
        <v>882</v>
      </c>
      <c s="27" t="s">
        <v>82</v>
      </c>
      <c s="28">
        <v>660</v>
      </c>
      <c s="27">
        <v>0</v>
      </c>
      <c s="27">
        <f>ROUND(G225*H225,6)</f>
      </c>
      <c r="L225" s="29">
        <v>0</v>
      </c>
      <c s="24">
        <f>ROUND(ROUND(L225,2)*ROUND(G225,3),2)</f>
      </c>
      <c s="27" t="s">
        <v>55</v>
      </c>
      <c>
        <f>(M225*21)/100</f>
      </c>
      <c t="s">
        <v>27</v>
      </c>
    </row>
    <row r="226" spans="1:5" ht="12.75" customHeight="1">
      <c r="A226" s="30" t="s">
        <v>56</v>
      </c>
      <c r="E226" s="31" t="s">
        <v>882</v>
      </c>
    </row>
    <row r="227" spans="1:5" ht="12.75" customHeight="1">
      <c r="A227" s="30" t="s">
        <v>57</v>
      </c>
      <c r="E227" s="32" t="s">
        <v>4</v>
      </c>
    </row>
    <row r="228" spans="5:5" ht="12.75" customHeight="1">
      <c r="E228" s="31" t="s">
        <v>58</v>
      </c>
    </row>
    <row r="229" spans="1:16" ht="12.75" customHeight="1">
      <c r="A229" t="s">
        <v>50</v>
      </c>
      <c s="6" t="s">
        <v>224</v>
      </c>
      <c s="6" t="s">
        <v>883</v>
      </c>
      <c t="s">
        <v>4</v>
      </c>
      <c s="26" t="s">
        <v>884</v>
      </c>
      <c s="27" t="s">
        <v>98</v>
      </c>
      <c s="28">
        <v>24</v>
      </c>
      <c s="27">
        <v>0</v>
      </c>
      <c s="27">
        <f>ROUND(G229*H229,6)</f>
      </c>
      <c r="L229" s="29">
        <v>0</v>
      </c>
      <c s="24">
        <f>ROUND(ROUND(L229,2)*ROUND(G229,3),2)</f>
      </c>
      <c s="27" t="s">
        <v>55</v>
      </c>
      <c>
        <f>(M229*21)/100</f>
      </c>
      <c t="s">
        <v>27</v>
      </c>
    </row>
    <row r="230" spans="1:5" ht="12.75" customHeight="1">
      <c r="A230" s="30" t="s">
        <v>56</v>
      </c>
      <c r="E230" s="31" t="s">
        <v>884</v>
      </c>
    </row>
    <row r="231" spans="1:5" ht="12.75" customHeight="1">
      <c r="A231" s="30" t="s">
        <v>57</v>
      </c>
      <c r="E231" s="32" t="s">
        <v>4</v>
      </c>
    </row>
    <row r="232" spans="5:5" ht="12.75" customHeight="1">
      <c r="E232" s="31" t="s">
        <v>58</v>
      </c>
    </row>
    <row r="233" spans="1:16" ht="12.75" customHeight="1">
      <c r="A233" t="s">
        <v>50</v>
      </c>
      <c s="6" t="s">
        <v>227</v>
      </c>
      <c s="6" t="s">
        <v>1458</v>
      </c>
      <c t="s">
        <v>4</v>
      </c>
      <c s="26" t="s">
        <v>1459</v>
      </c>
      <c s="27" t="s">
        <v>98</v>
      </c>
      <c s="28">
        <v>440</v>
      </c>
      <c s="27">
        <v>0</v>
      </c>
      <c s="27">
        <f>ROUND(G233*H233,6)</f>
      </c>
      <c r="L233" s="29">
        <v>0</v>
      </c>
      <c s="24">
        <f>ROUND(ROUND(L233,2)*ROUND(G233,3),2)</f>
      </c>
      <c s="27" t="s">
        <v>55</v>
      </c>
      <c>
        <f>(M233*21)/100</f>
      </c>
      <c t="s">
        <v>27</v>
      </c>
    </row>
    <row r="234" spans="1:5" ht="12.75" customHeight="1">
      <c r="A234" s="30" t="s">
        <v>56</v>
      </c>
      <c r="E234" s="31" t="s">
        <v>1459</v>
      </c>
    </row>
    <row r="235" spans="1:5" ht="12.75" customHeight="1">
      <c r="A235" s="30" t="s">
        <v>57</v>
      </c>
      <c r="E235" s="32" t="s">
        <v>4</v>
      </c>
    </row>
    <row r="236" spans="5:5" ht="12.75" customHeight="1">
      <c r="E236" s="31" t="s">
        <v>58</v>
      </c>
    </row>
    <row r="237" spans="1:13" ht="12.75" customHeight="1">
      <c r="A237" t="s">
        <v>47</v>
      </c>
      <c r="C237" s="7" t="s">
        <v>1183</v>
      </c>
      <c r="E237" s="25" t="s">
        <v>1460</v>
      </c>
      <c r="J237" s="24">
        <f>0</f>
      </c>
      <c s="24">
        <f>0</f>
      </c>
      <c s="24">
        <f>0+L238+L242+L246+L250+L254</f>
      </c>
      <c s="24">
        <f>0+M238+M242+M246+M250+M254</f>
      </c>
    </row>
    <row r="238" spans="1:16" ht="12.75" customHeight="1">
      <c r="A238" t="s">
        <v>50</v>
      </c>
      <c s="6" t="s">
        <v>230</v>
      </c>
      <c s="6" t="s">
        <v>1461</v>
      </c>
      <c t="s">
        <v>4</v>
      </c>
      <c s="26" t="s">
        <v>1462</v>
      </c>
      <c s="27" t="s">
        <v>82</v>
      </c>
      <c s="28">
        <v>120</v>
      </c>
      <c s="27">
        <v>0</v>
      </c>
      <c s="27">
        <f>ROUND(G238*H238,6)</f>
      </c>
      <c r="L238" s="29">
        <v>0</v>
      </c>
      <c s="24">
        <f>ROUND(ROUND(L238,2)*ROUND(G238,3),2)</f>
      </c>
      <c s="27" t="s">
        <v>55</v>
      </c>
      <c>
        <f>(M238*21)/100</f>
      </c>
      <c t="s">
        <v>27</v>
      </c>
    </row>
    <row r="239" spans="1:5" ht="12.75" customHeight="1">
      <c r="A239" s="30" t="s">
        <v>56</v>
      </c>
      <c r="E239" s="31" t="s">
        <v>1462</v>
      </c>
    </row>
    <row r="240" spans="1:5" ht="12.75" customHeight="1">
      <c r="A240" s="30" t="s">
        <v>57</v>
      </c>
      <c r="E240" s="32" t="s">
        <v>4</v>
      </c>
    </row>
    <row r="241" spans="5:5" ht="12.75" customHeight="1">
      <c r="E241" s="31" t="s">
        <v>58</v>
      </c>
    </row>
    <row r="242" spans="1:16" ht="12.75" customHeight="1">
      <c r="A242" t="s">
        <v>50</v>
      </c>
      <c s="6" t="s">
        <v>233</v>
      </c>
      <c s="6" t="s">
        <v>362</v>
      </c>
      <c t="s">
        <v>4</v>
      </c>
      <c s="26" t="s">
        <v>363</v>
      </c>
      <c s="27" t="s">
        <v>98</v>
      </c>
      <c s="28">
        <v>24</v>
      </c>
      <c s="27">
        <v>0</v>
      </c>
      <c s="27">
        <f>ROUND(G242*H242,6)</f>
      </c>
      <c r="L242" s="29">
        <v>0</v>
      </c>
      <c s="24">
        <f>ROUND(ROUND(L242,2)*ROUND(G242,3),2)</f>
      </c>
      <c s="27" t="s">
        <v>55</v>
      </c>
      <c>
        <f>(M242*21)/100</f>
      </c>
      <c t="s">
        <v>27</v>
      </c>
    </row>
    <row r="243" spans="1:5" ht="12.75" customHeight="1">
      <c r="A243" s="30" t="s">
        <v>56</v>
      </c>
      <c r="E243" s="31" t="s">
        <v>363</v>
      </c>
    </row>
    <row r="244" spans="1:5" ht="12.75" customHeight="1">
      <c r="A244" s="30" t="s">
        <v>57</v>
      </c>
      <c r="E244" s="32" t="s">
        <v>4</v>
      </c>
    </row>
    <row r="245" spans="5:5" ht="12.75" customHeight="1">
      <c r="E245" s="31" t="s">
        <v>58</v>
      </c>
    </row>
    <row r="246" spans="1:16" ht="12.75" customHeight="1">
      <c r="A246" t="s">
        <v>50</v>
      </c>
      <c s="6" t="s">
        <v>236</v>
      </c>
      <c s="6" t="s">
        <v>1463</v>
      </c>
      <c t="s">
        <v>4</v>
      </c>
      <c s="26" t="s">
        <v>1464</v>
      </c>
      <c s="27" t="s">
        <v>98</v>
      </c>
      <c s="28">
        <v>6</v>
      </c>
      <c s="27">
        <v>0</v>
      </c>
      <c s="27">
        <f>ROUND(G246*H246,6)</f>
      </c>
      <c r="L246" s="29">
        <v>0</v>
      </c>
      <c s="24">
        <f>ROUND(ROUND(L246,2)*ROUND(G246,3),2)</f>
      </c>
      <c s="27" t="s">
        <v>55</v>
      </c>
      <c>
        <f>(M246*21)/100</f>
      </c>
      <c t="s">
        <v>27</v>
      </c>
    </row>
    <row r="247" spans="1:5" ht="12.75" customHeight="1">
      <c r="A247" s="30" t="s">
        <v>56</v>
      </c>
      <c r="E247" s="31" t="s">
        <v>1464</v>
      </c>
    </row>
    <row r="248" spans="1:5" ht="12.75" customHeight="1">
      <c r="A248" s="30" t="s">
        <v>57</v>
      </c>
      <c r="E248" s="32" t="s">
        <v>4</v>
      </c>
    </row>
    <row r="249" spans="5:5" ht="12.75" customHeight="1">
      <c r="E249" s="31" t="s">
        <v>58</v>
      </c>
    </row>
    <row r="250" spans="1:16" ht="12.75" customHeight="1">
      <c r="A250" t="s">
        <v>50</v>
      </c>
      <c s="6" t="s">
        <v>239</v>
      </c>
      <c s="6" t="s">
        <v>374</v>
      </c>
      <c t="s">
        <v>4</v>
      </c>
      <c s="26" t="s">
        <v>375</v>
      </c>
      <c s="27" t="s">
        <v>98</v>
      </c>
      <c s="28">
        <v>12</v>
      </c>
      <c s="27">
        <v>0</v>
      </c>
      <c s="27">
        <f>ROUND(G250*H250,6)</f>
      </c>
      <c r="L250" s="29">
        <v>0</v>
      </c>
      <c s="24">
        <f>ROUND(ROUND(L250,2)*ROUND(G250,3),2)</f>
      </c>
      <c s="27" t="s">
        <v>55</v>
      </c>
      <c>
        <f>(M250*21)/100</f>
      </c>
      <c t="s">
        <v>27</v>
      </c>
    </row>
    <row r="251" spans="1:5" ht="12.75" customHeight="1">
      <c r="A251" s="30" t="s">
        <v>56</v>
      </c>
      <c r="E251" s="31" t="s">
        <v>375</v>
      </c>
    </row>
    <row r="252" spans="1:5" ht="12.75" customHeight="1">
      <c r="A252" s="30" t="s">
        <v>57</v>
      </c>
      <c r="E252" s="32" t="s">
        <v>4</v>
      </c>
    </row>
    <row r="253" spans="5:5" ht="12.75" customHeight="1">
      <c r="E253" s="31" t="s">
        <v>58</v>
      </c>
    </row>
    <row r="254" spans="1:16" ht="12.75" customHeight="1">
      <c r="A254" t="s">
        <v>50</v>
      </c>
      <c s="6" t="s">
        <v>243</v>
      </c>
      <c s="6" t="s">
        <v>1465</v>
      </c>
      <c t="s">
        <v>4</v>
      </c>
      <c s="26" t="s">
        <v>1466</v>
      </c>
      <c s="27" t="s">
        <v>98</v>
      </c>
      <c s="28">
        <v>40</v>
      </c>
      <c s="27">
        <v>0</v>
      </c>
      <c s="27">
        <f>ROUND(G254*H254,6)</f>
      </c>
      <c r="L254" s="29">
        <v>0</v>
      </c>
      <c s="24">
        <f>ROUND(ROUND(L254,2)*ROUND(G254,3),2)</f>
      </c>
      <c s="27" t="s">
        <v>55</v>
      </c>
      <c>
        <f>(M254*21)/100</f>
      </c>
      <c t="s">
        <v>27</v>
      </c>
    </row>
    <row r="255" spans="1:5" ht="12.75" customHeight="1">
      <c r="A255" s="30" t="s">
        <v>56</v>
      </c>
      <c r="E255" s="31" t="s">
        <v>1466</v>
      </c>
    </row>
    <row r="256" spans="1:5" ht="12.75" customHeight="1">
      <c r="A256" s="30" t="s">
        <v>57</v>
      </c>
      <c r="E256" s="32" t="s">
        <v>4</v>
      </c>
    </row>
    <row r="257" spans="5:5" ht="12.75" customHeight="1">
      <c r="E257" s="31" t="s">
        <v>58</v>
      </c>
    </row>
    <row r="258" spans="1:13" ht="12.75" customHeight="1">
      <c r="A258" t="s">
        <v>47</v>
      </c>
      <c r="C258" s="7" t="s">
        <v>1207</v>
      </c>
      <c r="E258" s="25" t="s">
        <v>1177</v>
      </c>
      <c r="J258" s="24">
        <f>0</f>
      </c>
      <c s="24">
        <f>0</f>
      </c>
      <c s="24">
        <f>0+L259+L263</f>
      </c>
      <c s="24">
        <f>0+M259+M263</f>
      </c>
    </row>
    <row r="259" spans="1:16" ht="12.75" customHeight="1">
      <c r="A259" t="s">
        <v>50</v>
      </c>
      <c s="6" t="s">
        <v>246</v>
      </c>
      <c s="6" t="s">
        <v>1178</v>
      </c>
      <c t="s">
        <v>4</v>
      </c>
      <c s="26" t="s">
        <v>1179</v>
      </c>
      <c s="27" t="s">
        <v>782</v>
      </c>
      <c s="28">
        <v>10</v>
      </c>
      <c s="27">
        <v>0</v>
      </c>
      <c s="27">
        <f>ROUND(G259*H259,6)</f>
      </c>
      <c r="L259" s="29">
        <v>0</v>
      </c>
      <c s="24">
        <f>ROUND(ROUND(L259,2)*ROUND(G259,3),2)</f>
      </c>
      <c s="27" t="s">
        <v>55</v>
      </c>
      <c>
        <f>(M259*21)/100</f>
      </c>
      <c t="s">
        <v>27</v>
      </c>
    </row>
    <row r="260" spans="1:5" ht="12.75" customHeight="1">
      <c r="A260" s="30" t="s">
        <v>56</v>
      </c>
      <c r="E260" s="31" t="s">
        <v>1179</v>
      </c>
    </row>
    <row r="261" spans="1:5" ht="12.75" customHeight="1">
      <c r="A261" s="30" t="s">
        <v>57</v>
      </c>
      <c r="E261" s="32" t="s">
        <v>4</v>
      </c>
    </row>
    <row r="262" spans="5:5" ht="12.75" customHeight="1">
      <c r="E262" s="31" t="s">
        <v>58</v>
      </c>
    </row>
    <row r="263" spans="1:16" ht="12.75" customHeight="1">
      <c r="A263" t="s">
        <v>50</v>
      </c>
      <c s="6" t="s">
        <v>249</v>
      </c>
      <c s="6" t="s">
        <v>1180</v>
      </c>
      <c t="s">
        <v>4</v>
      </c>
      <c s="26" t="s">
        <v>1181</v>
      </c>
      <c s="27" t="s">
        <v>98</v>
      </c>
      <c s="28">
        <v>60</v>
      </c>
      <c s="27">
        <v>0</v>
      </c>
      <c s="27">
        <f>ROUND(G263*H263,6)</f>
      </c>
      <c r="L263" s="29">
        <v>0</v>
      </c>
      <c s="24">
        <f>ROUND(ROUND(L263,2)*ROUND(G263,3),2)</f>
      </c>
      <c s="27" t="s">
        <v>55</v>
      </c>
      <c>
        <f>(M263*21)/100</f>
      </c>
      <c t="s">
        <v>27</v>
      </c>
    </row>
    <row r="264" spans="1:5" ht="12.75" customHeight="1">
      <c r="A264" s="30" t="s">
        <v>56</v>
      </c>
      <c r="E264" s="31" t="s">
        <v>1181</v>
      </c>
    </row>
    <row r="265" spans="1:5" ht="12.75" customHeight="1">
      <c r="A265" s="30" t="s">
        <v>57</v>
      </c>
      <c r="E265" s="32" t="s">
        <v>4</v>
      </c>
    </row>
    <row r="266" spans="5:5" ht="12.75" customHeight="1">
      <c r="E266" s="31" t="s">
        <v>58</v>
      </c>
    </row>
    <row r="267" spans="1:13" ht="12.75" customHeight="1">
      <c r="A267" t="s">
        <v>47</v>
      </c>
      <c r="C267" s="7" t="s">
        <v>1248</v>
      </c>
      <c r="E267" s="25" t="s">
        <v>59</v>
      </c>
      <c r="J267" s="24">
        <f>0</f>
      </c>
      <c s="24">
        <f>0</f>
      </c>
      <c s="24">
        <f>0+L268+L272+L276+L280+L284+L288+L292</f>
      </c>
      <c s="24">
        <f>0+M268+M272+M276+M280+M284+M288+M292</f>
      </c>
    </row>
    <row r="268" spans="1:16" ht="12.75" customHeight="1">
      <c r="A268" t="s">
        <v>50</v>
      </c>
      <c s="6" t="s">
        <v>252</v>
      </c>
      <c s="6" t="s">
        <v>1467</v>
      </c>
      <c t="s">
        <v>4</v>
      </c>
      <c s="26" t="s">
        <v>1468</v>
      </c>
      <c s="27" t="s">
        <v>62</v>
      </c>
      <c s="28">
        <v>0.066</v>
      </c>
      <c s="27">
        <v>0</v>
      </c>
      <c s="27">
        <f>ROUND(G268*H268,6)</f>
      </c>
      <c r="L268" s="29">
        <v>0</v>
      </c>
      <c s="24">
        <f>ROUND(ROUND(L268,2)*ROUND(G268,3),2)</f>
      </c>
      <c s="27" t="s">
        <v>55</v>
      </c>
      <c>
        <f>(M268*21)/100</f>
      </c>
      <c t="s">
        <v>27</v>
      </c>
    </row>
    <row r="269" spans="1:5" ht="12.75" customHeight="1">
      <c r="A269" s="30" t="s">
        <v>56</v>
      </c>
      <c r="E269" s="31" t="s">
        <v>1468</v>
      </c>
    </row>
    <row r="270" spans="1:5" ht="12.75" customHeight="1">
      <c r="A270" s="30" t="s">
        <v>57</v>
      </c>
      <c r="E270" s="32" t="s">
        <v>4</v>
      </c>
    </row>
    <row r="271" spans="5:5" ht="12.75" customHeight="1">
      <c r="E271" s="31" t="s">
        <v>1469</v>
      </c>
    </row>
    <row r="272" spans="1:16" ht="12.75" customHeight="1">
      <c r="A272" t="s">
        <v>50</v>
      </c>
      <c s="6" t="s">
        <v>255</v>
      </c>
      <c s="6" t="s">
        <v>1470</v>
      </c>
      <c t="s">
        <v>4</v>
      </c>
      <c s="26" t="s">
        <v>1471</v>
      </c>
      <c s="27" t="s">
        <v>82</v>
      </c>
      <c s="28">
        <v>66</v>
      </c>
      <c s="27">
        <v>0</v>
      </c>
      <c s="27">
        <f>ROUND(G272*H272,6)</f>
      </c>
      <c r="L272" s="29">
        <v>0</v>
      </c>
      <c s="24">
        <f>ROUND(ROUND(L272,2)*ROUND(G272,3),2)</f>
      </c>
      <c s="27" t="s">
        <v>55</v>
      </c>
      <c>
        <f>(M272*21)/100</f>
      </c>
      <c t="s">
        <v>27</v>
      </c>
    </row>
    <row r="273" spans="1:5" ht="12.75" customHeight="1">
      <c r="A273" s="30" t="s">
        <v>56</v>
      </c>
      <c r="E273" s="31" t="s">
        <v>1471</v>
      </c>
    </row>
    <row r="274" spans="1:5" ht="12.75" customHeight="1">
      <c r="A274" s="30" t="s">
        <v>57</v>
      </c>
      <c r="E274" s="32" t="s">
        <v>4</v>
      </c>
    </row>
    <row r="275" spans="5:5" ht="12.75" customHeight="1">
      <c r="E275" s="31" t="s">
        <v>1472</v>
      </c>
    </row>
    <row r="276" spans="1:16" ht="12.75" customHeight="1">
      <c r="A276" t="s">
        <v>50</v>
      </c>
      <c s="6" t="s">
        <v>258</v>
      </c>
      <c s="6" t="s">
        <v>1473</v>
      </c>
      <c t="s">
        <v>4</v>
      </c>
      <c s="26" t="s">
        <v>1474</v>
      </c>
      <c s="27" t="s">
        <v>82</v>
      </c>
      <c s="28">
        <v>80</v>
      </c>
      <c s="27">
        <v>0</v>
      </c>
      <c s="27">
        <f>ROUND(G276*H276,6)</f>
      </c>
      <c r="L276" s="29">
        <v>0</v>
      </c>
      <c s="24">
        <f>ROUND(ROUND(L276,2)*ROUND(G276,3),2)</f>
      </c>
      <c s="27" t="s">
        <v>55</v>
      </c>
      <c>
        <f>(M276*21)/100</f>
      </c>
      <c t="s">
        <v>27</v>
      </c>
    </row>
    <row r="277" spans="1:5" ht="12.75" customHeight="1">
      <c r="A277" s="30" t="s">
        <v>56</v>
      </c>
      <c r="E277" s="31" t="s">
        <v>1474</v>
      </c>
    </row>
    <row r="278" spans="1:5" ht="12.75" customHeight="1">
      <c r="A278" s="30" t="s">
        <v>57</v>
      </c>
      <c r="E278" s="32" t="s">
        <v>4</v>
      </c>
    </row>
    <row r="279" spans="5:5" ht="12.75" customHeight="1">
      <c r="E279" s="31" t="s">
        <v>1475</v>
      </c>
    </row>
    <row r="280" spans="1:16" ht="12.75" customHeight="1">
      <c r="A280" t="s">
        <v>50</v>
      </c>
      <c s="6" t="s">
        <v>261</v>
      </c>
      <c s="6" t="s">
        <v>1476</v>
      </c>
      <c t="s">
        <v>4</v>
      </c>
      <c s="26" t="s">
        <v>1477</v>
      </c>
      <c s="27" t="s">
        <v>82</v>
      </c>
      <c s="28">
        <v>62</v>
      </c>
      <c s="27">
        <v>0</v>
      </c>
      <c s="27">
        <f>ROUND(G280*H280,6)</f>
      </c>
      <c r="L280" s="29">
        <v>0</v>
      </c>
      <c s="24">
        <f>ROUND(ROUND(L280,2)*ROUND(G280,3),2)</f>
      </c>
      <c s="27" t="s">
        <v>55</v>
      </c>
      <c>
        <f>(M280*21)/100</f>
      </c>
      <c t="s">
        <v>27</v>
      </c>
    </row>
    <row r="281" spans="1:5" ht="12.75" customHeight="1">
      <c r="A281" s="30" t="s">
        <v>56</v>
      </c>
      <c r="E281" s="31" t="s">
        <v>1477</v>
      </c>
    </row>
    <row r="282" spans="1:5" ht="12.75" customHeight="1">
      <c r="A282" s="30" t="s">
        <v>57</v>
      </c>
      <c r="E282" s="32" t="s">
        <v>4</v>
      </c>
    </row>
    <row r="283" spans="5:5" ht="12.75" customHeight="1">
      <c r="E283" s="31" t="s">
        <v>1478</v>
      </c>
    </row>
    <row r="284" spans="1:16" ht="12.75" customHeight="1">
      <c r="A284" t="s">
        <v>50</v>
      </c>
      <c s="6" t="s">
        <v>265</v>
      </c>
      <c s="6" t="s">
        <v>1479</v>
      </c>
      <c t="s">
        <v>4</v>
      </c>
      <c s="26" t="s">
        <v>1480</v>
      </c>
      <c s="27" t="s">
        <v>82</v>
      </c>
      <c s="28">
        <v>75</v>
      </c>
      <c s="27">
        <v>0</v>
      </c>
      <c s="27">
        <f>ROUND(G284*H284,6)</f>
      </c>
      <c r="L284" s="29">
        <v>0</v>
      </c>
      <c s="24">
        <f>ROUND(ROUND(L284,2)*ROUND(G284,3),2)</f>
      </c>
      <c s="27" t="s">
        <v>55</v>
      </c>
      <c>
        <f>(M284*21)/100</f>
      </c>
      <c t="s">
        <v>27</v>
      </c>
    </row>
    <row r="285" spans="1:5" ht="12.75" customHeight="1">
      <c r="A285" s="30" t="s">
        <v>56</v>
      </c>
      <c r="E285" s="31" t="s">
        <v>1480</v>
      </c>
    </row>
    <row r="286" spans="1:5" ht="12.75" customHeight="1">
      <c r="A286" s="30" t="s">
        <v>57</v>
      </c>
      <c r="E286" s="32" t="s">
        <v>4</v>
      </c>
    </row>
    <row r="287" spans="5:5" ht="12.75" customHeight="1">
      <c r="E287" s="31" t="s">
        <v>1481</v>
      </c>
    </row>
    <row r="288" spans="1:16" ht="12.75" customHeight="1">
      <c r="A288" t="s">
        <v>50</v>
      </c>
      <c s="6" t="s">
        <v>370</v>
      </c>
      <c s="6" t="s">
        <v>1482</v>
      </c>
      <c t="s">
        <v>4</v>
      </c>
      <c s="26" t="s">
        <v>1474</v>
      </c>
      <c s="27" t="s">
        <v>82</v>
      </c>
      <c s="28">
        <v>50</v>
      </c>
      <c s="27">
        <v>0</v>
      </c>
      <c s="27">
        <f>ROUND(G288*H288,6)</f>
      </c>
      <c r="L288" s="29">
        <v>0</v>
      </c>
      <c s="24">
        <f>ROUND(ROUND(L288,2)*ROUND(G288,3),2)</f>
      </c>
      <c s="27" t="s">
        <v>55</v>
      </c>
      <c>
        <f>(M288*21)/100</f>
      </c>
      <c t="s">
        <v>27</v>
      </c>
    </row>
    <row r="289" spans="1:5" ht="12.75" customHeight="1">
      <c r="A289" s="30" t="s">
        <v>56</v>
      </c>
      <c r="E289" s="31" t="s">
        <v>1483</v>
      </c>
    </row>
    <row r="290" spans="1:5" ht="12.75" customHeight="1">
      <c r="A290" s="30" t="s">
        <v>57</v>
      </c>
      <c r="E290" s="32" t="s">
        <v>4</v>
      </c>
    </row>
    <row r="291" spans="5:5" ht="12.75" customHeight="1">
      <c r="E291" s="31" t="s">
        <v>1484</v>
      </c>
    </row>
    <row r="292" spans="1:16" ht="12.75" customHeight="1">
      <c r="A292" t="s">
        <v>50</v>
      </c>
      <c s="6" t="s">
        <v>373</v>
      </c>
      <c s="6" t="s">
        <v>1485</v>
      </c>
      <c t="s">
        <v>4</v>
      </c>
      <c s="26" t="s">
        <v>1486</v>
      </c>
      <c s="27" t="s">
        <v>782</v>
      </c>
      <c s="28">
        <v>270</v>
      </c>
      <c s="27">
        <v>0</v>
      </c>
      <c s="27">
        <f>ROUND(G292*H292,6)</f>
      </c>
      <c r="L292" s="29">
        <v>0</v>
      </c>
      <c s="24">
        <f>ROUND(ROUND(L292,2)*ROUND(G292,3),2)</f>
      </c>
      <c s="27" t="s">
        <v>55</v>
      </c>
      <c>
        <f>(M292*21)/100</f>
      </c>
      <c t="s">
        <v>27</v>
      </c>
    </row>
    <row r="293" spans="1:5" ht="12.75" customHeight="1">
      <c r="A293" s="30" t="s">
        <v>56</v>
      </c>
      <c r="E293" s="31" t="s">
        <v>1486</v>
      </c>
    </row>
    <row r="294" spans="1:5" ht="12.75" customHeight="1">
      <c r="A294" s="30" t="s">
        <v>57</v>
      </c>
      <c r="E294" s="32" t="s">
        <v>4</v>
      </c>
    </row>
    <row r="295" spans="5:5" ht="12.75" customHeight="1">
      <c r="E295" s="31" t="s">
        <v>1487</v>
      </c>
    </row>
    <row r="296" spans="1:13" ht="12.75" customHeight="1">
      <c r="A296" t="s">
        <v>47</v>
      </c>
      <c r="C296" s="7" t="s">
        <v>1267</v>
      </c>
      <c r="E296" s="25" t="s">
        <v>1208</v>
      </c>
      <c r="J296" s="24">
        <f>0</f>
      </c>
      <c s="24">
        <f>0</f>
      </c>
      <c s="24">
        <f>0+L297+L301+L305+L309+L313+L317+L321+L325+L329+L333+L337</f>
      </c>
      <c s="24">
        <f>0+M297+M301+M305+M309+M313+M317+M321+M325+M329+M333+M337</f>
      </c>
    </row>
    <row r="297" spans="1:16" ht="12.75" customHeight="1">
      <c r="A297" t="s">
        <v>50</v>
      </c>
      <c s="6" t="s">
        <v>376</v>
      </c>
      <c s="6" t="s">
        <v>1209</v>
      </c>
      <c t="s">
        <v>4</v>
      </c>
      <c s="26" t="s">
        <v>1210</v>
      </c>
      <c s="27" t="s">
        <v>98</v>
      </c>
      <c s="28">
        <v>2</v>
      </c>
      <c s="27">
        <v>0</v>
      </c>
      <c s="27">
        <f>ROUND(G297*H297,6)</f>
      </c>
      <c r="L297" s="29">
        <v>0</v>
      </c>
      <c s="24">
        <f>ROUND(ROUND(L297,2)*ROUND(G297,3),2)</f>
      </c>
      <c s="27" t="s">
        <v>55</v>
      </c>
      <c>
        <f>(M297*21)/100</f>
      </c>
      <c t="s">
        <v>27</v>
      </c>
    </row>
    <row r="298" spans="1:5" ht="12.75" customHeight="1">
      <c r="A298" s="30" t="s">
        <v>56</v>
      </c>
      <c r="E298" s="31" t="s">
        <v>1210</v>
      </c>
    </row>
    <row r="299" spans="1:5" ht="12.75" customHeight="1">
      <c r="A299" s="30" t="s">
        <v>57</v>
      </c>
      <c r="E299" s="32" t="s">
        <v>4</v>
      </c>
    </row>
    <row r="300" spans="5:5" ht="12.75" customHeight="1">
      <c r="E300" s="31" t="s">
        <v>58</v>
      </c>
    </row>
    <row r="301" spans="1:16" ht="12.75" customHeight="1">
      <c r="A301" t="s">
        <v>50</v>
      </c>
      <c s="6" t="s">
        <v>379</v>
      </c>
      <c s="6" t="s">
        <v>1488</v>
      </c>
      <c t="s">
        <v>4</v>
      </c>
      <c s="26" t="s">
        <v>1489</v>
      </c>
      <c s="27" t="s">
        <v>98</v>
      </c>
      <c s="28">
        <v>2</v>
      </c>
      <c s="27">
        <v>0</v>
      </c>
      <c s="27">
        <f>ROUND(G301*H301,6)</f>
      </c>
      <c r="L301" s="29">
        <v>0</v>
      </c>
      <c s="24">
        <f>ROUND(ROUND(L301,2)*ROUND(G301,3),2)</f>
      </c>
      <c s="27" t="s">
        <v>55</v>
      </c>
      <c>
        <f>(M301*21)/100</f>
      </c>
      <c t="s">
        <v>27</v>
      </c>
    </row>
    <row r="302" spans="1:5" ht="12.75" customHeight="1">
      <c r="A302" s="30" t="s">
        <v>56</v>
      </c>
      <c r="E302" s="31" t="s">
        <v>1489</v>
      </c>
    </row>
    <row r="303" spans="1:5" ht="12.75" customHeight="1">
      <c r="A303" s="30" t="s">
        <v>57</v>
      </c>
      <c r="E303" s="32" t="s">
        <v>4</v>
      </c>
    </row>
    <row r="304" spans="5:5" ht="12.75" customHeight="1">
      <c r="E304" s="31" t="s">
        <v>58</v>
      </c>
    </row>
    <row r="305" spans="1:16" ht="12.75" customHeight="1">
      <c r="A305" t="s">
        <v>50</v>
      </c>
      <c s="6" t="s">
        <v>382</v>
      </c>
      <c s="6" t="s">
        <v>1223</v>
      </c>
      <c t="s">
        <v>4</v>
      </c>
      <c s="26" t="s">
        <v>1224</v>
      </c>
      <c s="27" t="s">
        <v>82</v>
      </c>
      <c s="28">
        <v>104</v>
      </c>
      <c s="27">
        <v>0</v>
      </c>
      <c s="27">
        <f>ROUND(G305*H305,6)</f>
      </c>
      <c r="L305" s="29">
        <v>0</v>
      </c>
      <c s="24">
        <f>ROUND(ROUND(L305,2)*ROUND(G305,3),2)</f>
      </c>
      <c s="27" t="s">
        <v>55</v>
      </c>
      <c>
        <f>(M305*21)/100</f>
      </c>
      <c t="s">
        <v>27</v>
      </c>
    </row>
    <row r="306" spans="1:5" ht="12.75" customHeight="1">
      <c r="A306" s="30" t="s">
        <v>56</v>
      </c>
      <c r="E306" s="31" t="s">
        <v>1224</v>
      </c>
    </row>
    <row r="307" spans="1:5" ht="12.75" customHeight="1">
      <c r="A307" s="30" t="s">
        <v>57</v>
      </c>
      <c r="E307" s="32" t="s">
        <v>4</v>
      </c>
    </row>
    <row r="308" spans="5:5" ht="12.75" customHeight="1">
      <c r="E308" s="31" t="s">
        <v>58</v>
      </c>
    </row>
    <row r="309" spans="1:16" ht="12.75" customHeight="1">
      <c r="A309" t="s">
        <v>50</v>
      </c>
      <c s="6" t="s">
        <v>385</v>
      </c>
      <c s="6" t="s">
        <v>1490</v>
      </c>
      <c t="s">
        <v>4</v>
      </c>
      <c s="26" t="s">
        <v>1491</v>
      </c>
      <c s="27" t="s">
        <v>82</v>
      </c>
      <c s="28">
        <v>400</v>
      </c>
      <c s="27">
        <v>0</v>
      </c>
      <c s="27">
        <f>ROUND(G309*H309,6)</f>
      </c>
      <c r="L309" s="29">
        <v>0</v>
      </c>
      <c s="24">
        <f>ROUND(ROUND(L309,2)*ROUND(G309,3),2)</f>
      </c>
      <c s="27" t="s">
        <v>55</v>
      </c>
      <c>
        <f>(M309*21)/100</f>
      </c>
      <c t="s">
        <v>27</v>
      </c>
    </row>
    <row r="310" spans="1:5" ht="12.75" customHeight="1">
      <c r="A310" s="30" t="s">
        <v>56</v>
      </c>
      <c r="E310" s="31" t="s">
        <v>1491</v>
      </c>
    </row>
    <row r="311" spans="1:5" ht="12.75" customHeight="1">
      <c r="A311" s="30" t="s">
        <v>57</v>
      </c>
      <c r="E311" s="32" t="s">
        <v>4</v>
      </c>
    </row>
    <row r="312" spans="5:5" ht="12.75" customHeight="1">
      <c r="E312" s="31" t="s">
        <v>58</v>
      </c>
    </row>
    <row r="313" spans="1:16" ht="12.75" customHeight="1">
      <c r="A313" t="s">
        <v>50</v>
      </c>
      <c s="6" t="s">
        <v>386</v>
      </c>
      <c s="6" t="s">
        <v>1492</v>
      </c>
      <c t="s">
        <v>4</v>
      </c>
      <c s="26" t="s">
        <v>1493</v>
      </c>
      <c s="27" t="s">
        <v>82</v>
      </c>
      <c s="28">
        <v>125</v>
      </c>
      <c s="27">
        <v>0</v>
      </c>
      <c s="27">
        <f>ROUND(G313*H313,6)</f>
      </c>
      <c r="L313" s="29">
        <v>0</v>
      </c>
      <c s="24">
        <f>ROUND(ROUND(L313,2)*ROUND(G313,3),2)</f>
      </c>
      <c s="27" t="s">
        <v>55</v>
      </c>
      <c>
        <f>(M313*21)/100</f>
      </c>
      <c t="s">
        <v>27</v>
      </c>
    </row>
    <row r="314" spans="1:5" ht="12.75" customHeight="1">
      <c r="A314" s="30" t="s">
        <v>56</v>
      </c>
      <c r="E314" s="31" t="s">
        <v>1493</v>
      </c>
    </row>
    <row r="315" spans="1:5" ht="12.75" customHeight="1">
      <c r="A315" s="30" t="s">
        <v>57</v>
      </c>
      <c r="E315" s="32" t="s">
        <v>4</v>
      </c>
    </row>
    <row r="316" spans="5:5" ht="12.75" customHeight="1">
      <c r="E316" s="31" t="s">
        <v>58</v>
      </c>
    </row>
    <row r="317" spans="1:16" ht="12.75" customHeight="1">
      <c r="A317" t="s">
        <v>50</v>
      </c>
      <c s="6" t="s">
        <v>387</v>
      </c>
      <c s="6" t="s">
        <v>1494</v>
      </c>
      <c t="s">
        <v>4</v>
      </c>
      <c s="26" t="s">
        <v>1495</v>
      </c>
      <c s="27" t="s">
        <v>98</v>
      </c>
      <c s="28">
        <v>2</v>
      </c>
      <c s="27">
        <v>0</v>
      </c>
      <c s="27">
        <f>ROUND(G317*H317,6)</f>
      </c>
      <c r="L317" s="29">
        <v>0</v>
      </c>
      <c s="24">
        <f>ROUND(ROUND(L317,2)*ROUND(G317,3),2)</f>
      </c>
      <c s="27" t="s">
        <v>55</v>
      </c>
      <c>
        <f>(M317*21)/100</f>
      </c>
      <c t="s">
        <v>27</v>
      </c>
    </row>
    <row r="318" spans="1:5" ht="12.75" customHeight="1">
      <c r="A318" s="30" t="s">
        <v>56</v>
      </c>
      <c r="E318" s="31" t="s">
        <v>1496</v>
      </c>
    </row>
    <row r="319" spans="1:5" ht="12.75" customHeight="1">
      <c r="A319" s="30" t="s">
        <v>57</v>
      </c>
      <c r="E319" s="32" t="s">
        <v>4</v>
      </c>
    </row>
    <row r="320" spans="5:5" ht="12.75" customHeight="1">
      <c r="E320" s="31" t="s">
        <v>58</v>
      </c>
    </row>
    <row r="321" spans="1:16" ht="12.75" customHeight="1">
      <c r="A321" t="s">
        <v>50</v>
      </c>
      <c s="6" t="s">
        <v>388</v>
      </c>
      <c s="6" t="s">
        <v>1497</v>
      </c>
      <c t="s">
        <v>4</v>
      </c>
      <c s="26" t="s">
        <v>1493</v>
      </c>
      <c s="27" t="s">
        <v>82</v>
      </c>
      <c s="28">
        <v>360</v>
      </c>
      <c s="27">
        <v>0</v>
      </c>
      <c s="27">
        <f>ROUND(G321*H321,6)</f>
      </c>
      <c r="L321" s="29">
        <v>0</v>
      </c>
      <c s="24">
        <f>ROUND(ROUND(L321,2)*ROUND(G321,3),2)</f>
      </c>
      <c s="27" t="s">
        <v>55</v>
      </c>
      <c>
        <f>(M321*21)/100</f>
      </c>
      <c t="s">
        <v>27</v>
      </c>
    </row>
    <row r="322" spans="1:5" ht="12.75" customHeight="1">
      <c r="A322" s="30" t="s">
        <v>56</v>
      </c>
      <c r="E322" s="31" t="s">
        <v>1498</v>
      </c>
    </row>
    <row r="323" spans="1:5" ht="12.75" customHeight="1">
      <c r="A323" s="30" t="s">
        <v>57</v>
      </c>
      <c r="E323" s="32" t="s">
        <v>4</v>
      </c>
    </row>
    <row r="324" spans="5:5" ht="12.75" customHeight="1">
      <c r="E324" s="31" t="s">
        <v>58</v>
      </c>
    </row>
    <row r="325" spans="1:16" ht="12.75" customHeight="1">
      <c r="A325" t="s">
        <v>50</v>
      </c>
      <c s="6" t="s">
        <v>389</v>
      </c>
      <c s="6" t="s">
        <v>1230</v>
      </c>
      <c t="s">
        <v>4</v>
      </c>
      <c s="26" t="s">
        <v>1231</v>
      </c>
      <c s="27" t="s">
        <v>98</v>
      </c>
      <c s="28">
        <v>6</v>
      </c>
      <c s="27">
        <v>0</v>
      </c>
      <c s="27">
        <f>ROUND(G325*H325,6)</f>
      </c>
      <c r="L325" s="29">
        <v>0</v>
      </c>
      <c s="24">
        <f>ROUND(ROUND(L325,2)*ROUND(G325,3),2)</f>
      </c>
      <c s="27" t="s">
        <v>55</v>
      </c>
      <c>
        <f>(M325*21)/100</f>
      </c>
      <c t="s">
        <v>27</v>
      </c>
    </row>
    <row r="326" spans="1:5" ht="12.75" customHeight="1">
      <c r="A326" s="30" t="s">
        <v>56</v>
      </c>
      <c r="E326" s="31" t="s">
        <v>1231</v>
      </c>
    </row>
    <row r="327" spans="1:5" ht="12.75" customHeight="1">
      <c r="A327" s="30" t="s">
        <v>57</v>
      </c>
      <c r="E327" s="32" t="s">
        <v>1499</v>
      </c>
    </row>
    <row r="328" spans="5:5" ht="12.75" customHeight="1">
      <c r="E328" s="31" t="s">
        <v>58</v>
      </c>
    </row>
    <row r="329" spans="1:16" ht="12.75" customHeight="1">
      <c r="A329" t="s">
        <v>50</v>
      </c>
      <c s="6" t="s">
        <v>390</v>
      </c>
      <c s="6" t="s">
        <v>1236</v>
      </c>
      <c t="s">
        <v>4</v>
      </c>
      <c s="26" t="s">
        <v>1237</v>
      </c>
      <c s="27" t="s">
        <v>98</v>
      </c>
      <c s="28">
        <v>6</v>
      </c>
      <c s="27">
        <v>0</v>
      </c>
      <c s="27">
        <f>ROUND(G329*H329,6)</f>
      </c>
      <c r="L329" s="29">
        <v>0</v>
      </c>
      <c s="24">
        <f>ROUND(ROUND(L329,2)*ROUND(G329,3),2)</f>
      </c>
      <c s="27" t="s">
        <v>55</v>
      </c>
      <c>
        <f>(M329*21)/100</f>
      </c>
      <c t="s">
        <v>27</v>
      </c>
    </row>
    <row r="330" spans="1:5" ht="12.75" customHeight="1">
      <c r="A330" s="30" t="s">
        <v>56</v>
      </c>
      <c r="E330" s="31" t="s">
        <v>1237</v>
      </c>
    </row>
    <row r="331" spans="1:5" ht="12.75" customHeight="1">
      <c r="A331" s="30" t="s">
        <v>57</v>
      </c>
      <c r="E331" s="32" t="s">
        <v>1500</v>
      </c>
    </row>
    <row r="332" spans="5:5" ht="12.75" customHeight="1">
      <c r="E332" s="31" t="s">
        <v>58</v>
      </c>
    </row>
    <row r="333" spans="1:16" ht="12.75" customHeight="1">
      <c r="A333" t="s">
        <v>50</v>
      </c>
      <c s="6" t="s">
        <v>391</v>
      </c>
      <c s="6" t="s">
        <v>1239</v>
      </c>
      <c t="s">
        <v>4</v>
      </c>
      <c s="26" t="s">
        <v>1240</v>
      </c>
      <c s="27" t="s">
        <v>66</v>
      </c>
      <c s="28">
        <v>1</v>
      </c>
      <c s="27">
        <v>0</v>
      </c>
      <c s="27">
        <f>ROUND(G333*H333,6)</f>
      </c>
      <c r="L333" s="29">
        <v>0</v>
      </c>
      <c s="24">
        <f>ROUND(ROUND(L333,2)*ROUND(G333,3),2)</f>
      </c>
      <c s="27" t="s">
        <v>55</v>
      </c>
      <c>
        <f>(M333*21)/100</f>
      </c>
      <c t="s">
        <v>27</v>
      </c>
    </row>
    <row r="334" spans="1:5" ht="12.75" customHeight="1">
      <c r="A334" s="30" t="s">
        <v>56</v>
      </c>
      <c r="E334" s="31" t="s">
        <v>1240</v>
      </c>
    </row>
    <row r="335" spans="1:5" ht="12.75" customHeight="1">
      <c r="A335" s="30" t="s">
        <v>57</v>
      </c>
      <c r="E335" s="32" t="s">
        <v>4</v>
      </c>
    </row>
    <row r="336" spans="5:5" ht="12.75" customHeight="1">
      <c r="E336" s="31" t="s">
        <v>58</v>
      </c>
    </row>
    <row r="337" spans="1:16" ht="12.75" customHeight="1">
      <c r="A337" t="s">
        <v>50</v>
      </c>
      <c s="6" t="s">
        <v>394</v>
      </c>
      <c s="6" t="s">
        <v>1233</v>
      </c>
      <c t="s">
        <v>4</v>
      </c>
      <c s="26" t="s">
        <v>1501</v>
      </c>
      <c s="27" t="s">
        <v>98</v>
      </c>
      <c s="28">
        <v>4</v>
      </c>
      <c s="27">
        <v>0</v>
      </c>
      <c s="27">
        <f>ROUND(G337*H337,6)</f>
      </c>
      <c r="L337" s="29">
        <v>0</v>
      </c>
      <c s="24">
        <f>ROUND(ROUND(L337,2)*ROUND(G337,3),2)</f>
      </c>
      <c s="27" t="s">
        <v>55</v>
      </c>
      <c>
        <f>(M337*21)/100</f>
      </c>
      <c t="s">
        <v>27</v>
      </c>
    </row>
    <row r="338" spans="1:5" ht="12.75" customHeight="1">
      <c r="A338" s="30" t="s">
        <v>56</v>
      </c>
      <c r="E338" s="31" t="s">
        <v>1501</v>
      </c>
    </row>
    <row r="339" spans="1:5" ht="12.75" customHeight="1">
      <c r="A339" s="30" t="s">
        <v>57</v>
      </c>
      <c r="E339" s="32" t="s">
        <v>4</v>
      </c>
    </row>
    <row r="340" spans="5:5" ht="12.75" customHeight="1">
      <c r="E340" s="31" t="s">
        <v>58</v>
      </c>
    </row>
    <row r="341" spans="1:13" ht="12.75" customHeight="1">
      <c r="A341" t="s">
        <v>47</v>
      </c>
      <c r="C341" s="7" t="s">
        <v>1281</v>
      </c>
      <c r="E341" s="25" t="s">
        <v>1502</v>
      </c>
      <c r="J341" s="24">
        <f>0</f>
      </c>
      <c s="24">
        <f>0</f>
      </c>
      <c s="24">
        <f>0+L342+L346+L350+L354+L358+L362+L366+L370+L374</f>
      </c>
      <c s="24">
        <f>0+M342+M346+M350+M354+M358+M362+M366+M370+M374</f>
      </c>
    </row>
    <row r="342" spans="1:16" ht="12.75" customHeight="1">
      <c r="A342" t="s">
        <v>50</v>
      </c>
      <c s="6" t="s">
        <v>397</v>
      </c>
      <c s="6" t="s">
        <v>1503</v>
      </c>
      <c t="s">
        <v>4</v>
      </c>
      <c s="26" t="s">
        <v>1504</v>
      </c>
      <c s="27" t="s">
        <v>1252</v>
      </c>
      <c s="28">
        <v>5280</v>
      </c>
      <c s="27">
        <v>0</v>
      </c>
      <c s="27">
        <f>ROUND(G342*H342,6)</f>
      </c>
      <c r="L342" s="29">
        <v>0</v>
      </c>
      <c s="24">
        <f>ROUND(ROUND(L342,2)*ROUND(G342,3),2)</f>
      </c>
      <c s="27" t="s">
        <v>55</v>
      </c>
      <c>
        <f>(M342*21)/100</f>
      </c>
      <c t="s">
        <v>27</v>
      </c>
    </row>
    <row r="343" spans="1:5" ht="12.75" customHeight="1">
      <c r="A343" s="30" t="s">
        <v>56</v>
      </c>
      <c r="E343" s="31" t="s">
        <v>1504</v>
      </c>
    </row>
    <row r="344" spans="1:5" ht="12.75" customHeight="1">
      <c r="A344" s="30" t="s">
        <v>57</v>
      </c>
      <c r="E344" s="32" t="s">
        <v>4</v>
      </c>
    </row>
    <row r="345" spans="5:5" ht="12.75" customHeight="1">
      <c r="E345" s="31" t="s">
        <v>1256</v>
      </c>
    </row>
    <row r="346" spans="1:16" ht="12.75" customHeight="1">
      <c r="A346" t="s">
        <v>50</v>
      </c>
      <c s="6" t="s">
        <v>398</v>
      </c>
      <c s="6" t="s">
        <v>1505</v>
      </c>
      <c t="s">
        <v>4</v>
      </c>
      <c s="26" t="s">
        <v>1506</v>
      </c>
      <c s="27" t="s">
        <v>1252</v>
      </c>
      <c s="28">
        <v>3</v>
      </c>
      <c s="27">
        <v>0</v>
      </c>
      <c s="27">
        <f>ROUND(G346*H346,6)</f>
      </c>
      <c r="L346" s="29">
        <v>0</v>
      </c>
      <c s="24">
        <f>ROUND(ROUND(L346,2)*ROUND(G346,3),2)</f>
      </c>
      <c s="27" t="s">
        <v>55</v>
      </c>
      <c>
        <f>(M346*21)/100</f>
      </c>
      <c t="s">
        <v>27</v>
      </c>
    </row>
    <row r="347" spans="1:5" ht="12.75" customHeight="1">
      <c r="A347" s="30" t="s">
        <v>56</v>
      </c>
      <c r="E347" s="31" t="s">
        <v>1507</v>
      </c>
    </row>
    <row r="348" spans="1:5" ht="12.75" customHeight="1">
      <c r="A348" s="30" t="s">
        <v>57</v>
      </c>
      <c r="E348" s="32" t="s">
        <v>4</v>
      </c>
    </row>
    <row r="349" spans="5:5" ht="12.75" customHeight="1">
      <c r="E349" s="31" t="s">
        <v>1256</v>
      </c>
    </row>
    <row r="350" spans="1:16" ht="12.75" customHeight="1">
      <c r="A350" t="s">
        <v>50</v>
      </c>
      <c s="6" t="s">
        <v>399</v>
      </c>
      <c s="6" t="s">
        <v>1508</v>
      </c>
      <c t="s">
        <v>4</v>
      </c>
      <c s="26" t="s">
        <v>1509</v>
      </c>
      <c s="27" t="s">
        <v>1252</v>
      </c>
      <c s="28">
        <v>8</v>
      </c>
      <c s="27">
        <v>0</v>
      </c>
      <c s="27">
        <f>ROUND(G350*H350,6)</f>
      </c>
      <c r="L350" s="29">
        <v>0</v>
      </c>
      <c s="24">
        <f>ROUND(ROUND(L350,2)*ROUND(G350,3),2)</f>
      </c>
      <c s="27" t="s">
        <v>55</v>
      </c>
      <c>
        <f>(M350*21)/100</f>
      </c>
      <c t="s">
        <v>27</v>
      </c>
    </row>
    <row r="351" spans="1:5" ht="12.75" customHeight="1">
      <c r="A351" s="30" t="s">
        <v>56</v>
      </c>
      <c r="E351" s="31" t="s">
        <v>1510</v>
      </c>
    </row>
    <row r="352" spans="1:5" ht="12.75" customHeight="1">
      <c r="A352" s="30" t="s">
        <v>57</v>
      </c>
      <c r="E352" s="32" t="s">
        <v>4</v>
      </c>
    </row>
    <row r="353" spans="5:5" ht="12.75" customHeight="1">
      <c r="E353" s="31" t="s">
        <v>1256</v>
      </c>
    </row>
    <row r="354" spans="1:16" ht="12.75" customHeight="1">
      <c r="A354" t="s">
        <v>50</v>
      </c>
      <c s="6" t="s">
        <v>400</v>
      </c>
      <c s="6" t="s">
        <v>1511</v>
      </c>
      <c t="s">
        <v>4</v>
      </c>
      <c s="26" t="s">
        <v>1512</v>
      </c>
      <c s="27" t="s">
        <v>1252</v>
      </c>
      <c s="28">
        <v>10.5</v>
      </c>
      <c s="27">
        <v>0</v>
      </c>
      <c s="27">
        <f>ROUND(G354*H354,6)</f>
      </c>
      <c r="L354" s="29">
        <v>0</v>
      </c>
      <c s="24">
        <f>ROUND(ROUND(L354,2)*ROUND(G354,3),2)</f>
      </c>
      <c s="27" t="s">
        <v>55</v>
      </c>
      <c>
        <f>(M354*21)/100</f>
      </c>
      <c t="s">
        <v>27</v>
      </c>
    </row>
    <row r="355" spans="1:5" ht="12.75" customHeight="1">
      <c r="A355" s="30" t="s">
        <v>56</v>
      </c>
      <c r="E355" s="31" t="s">
        <v>1320</v>
      </c>
    </row>
    <row r="356" spans="1:5" ht="12.75" customHeight="1">
      <c r="A356" s="30" t="s">
        <v>57</v>
      </c>
      <c r="E356" s="32" t="s">
        <v>4</v>
      </c>
    </row>
    <row r="357" spans="5:5" ht="12.75" customHeight="1">
      <c r="E357" s="31" t="s">
        <v>58</v>
      </c>
    </row>
    <row r="358" spans="1:16" ht="12.75" customHeight="1">
      <c r="A358" t="s">
        <v>50</v>
      </c>
      <c s="6" t="s">
        <v>401</v>
      </c>
      <c s="6" t="s">
        <v>1513</v>
      </c>
      <c t="s">
        <v>4</v>
      </c>
      <c s="26" t="s">
        <v>1514</v>
      </c>
      <c s="27" t="s">
        <v>1252</v>
      </c>
      <c s="28">
        <v>9.68</v>
      </c>
      <c s="27">
        <v>0</v>
      </c>
      <c s="27">
        <f>ROUND(G358*H358,6)</f>
      </c>
      <c r="L358" s="29">
        <v>0</v>
      </c>
      <c s="24">
        <f>ROUND(ROUND(L358,2)*ROUND(G358,3),2)</f>
      </c>
      <c s="27" t="s">
        <v>55</v>
      </c>
      <c>
        <f>(M358*21)/100</f>
      </c>
      <c t="s">
        <v>27</v>
      </c>
    </row>
    <row r="359" spans="1:5" ht="12.75" customHeight="1">
      <c r="A359" s="30" t="s">
        <v>56</v>
      </c>
      <c r="E359" s="31" t="s">
        <v>1515</v>
      </c>
    </row>
    <row r="360" spans="1:5" ht="12.75" customHeight="1">
      <c r="A360" s="30" t="s">
        <v>57</v>
      </c>
      <c r="E360" s="32" t="s">
        <v>4</v>
      </c>
    </row>
    <row r="361" spans="5:5" ht="12.75" customHeight="1">
      <c r="E361" s="31" t="s">
        <v>1256</v>
      </c>
    </row>
    <row r="362" spans="1:16" ht="12.75" customHeight="1">
      <c r="A362" t="s">
        <v>50</v>
      </c>
      <c s="6" t="s">
        <v>402</v>
      </c>
      <c s="6" t="s">
        <v>1516</v>
      </c>
      <c t="s">
        <v>4</v>
      </c>
      <c s="26" t="s">
        <v>1517</v>
      </c>
      <c s="27" t="s">
        <v>1252</v>
      </c>
      <c s="28">
        <v>33</v>
      </c>
      <c s="27">
        <v>0</v>
      </c>
      <c s="27">
        <f>ROUND(G362*H362,6)</f>
      </c>
      <c r="L362" s="29">
        <v>0</v>
      </c>
      <c s="24">
        <f>ROUND(ROUND(L362,2)*ROUND(G362,3),2)</f>
      </c>
      <c s="27" t="s">
        <v>55</v>
      </c>
      <c>
        <f>(M362*21)/100</f>
      </c>
      <c t="s">
        <v>27</v>
      </c>
    </row>
    <row r="363" spans="1:5" ht="12.75" customHeight="1">
      <c r="A363" s="30" t="s">
        <v>56</v>
      </c>
      <c r="E363" s="31" t="s">
        <v>1517</v>
      </c>
    </row>
    <row r="364" spans="1:5" ht="12.75" customHeight="1">
      <c r="A364" s="30" t="s">
        <v>57</v>
      </c>
      <c r="E364" s="32" t="s">
        <v>4</v>
      </c>
    </row>
    <row r="365" spans="5:5" ht="12.75" customHeight="1">
      <c r="E365" s="31" t="s">
        <v>1518</v>
      </c>
    </row>
    <row r="366" spans="1:16" ht="12.75" customHeight="1">
      <c r="A366" t="s">
        <v>50</v>
      </c>
      <c s="6" t="s">
        <v>403</v>
      </c>
      <c s="6" t="s">
        <v>1519</v>
      </c>
      <c t="s">
        <v>4</v>
      </c>
      <c s="26" t="s">
        <v>1520</v>
      </c>
      <c s="27" t="s">
        <v>1252</v>
      </c>
      <c s="28">
        <v>280</v>
      </c>
      <c s="27">
        <v>0</v>
      </c>
      <c s="27">
        <f>ROUND(G366*H366,6)</f>
      </c>
      <c r="L366" s="29">
        <v>0</v>
      </c>
      <c s="24">
        <f>ROUND(ROUND(L366,2)*ROUND(G366,3),2)</f>
      </c>
      <c s="27" t="s">
        <v>55</v>
      </c>
      <c>
        <f>(M366*21)/100</f>
      </c>
      <c t="s">
        <v>27</v>
      </c>
    </row>
    <row r="367" spans="1:5" ht="12.75" customHeight="1">
      <c r="A367" s="30" t="s">
        <v>56</v>
      </c>
      <c r="E367" s="31" t="s">
        <v>1520</v>
      </c>
    </row>
    <row r="368" spans="1:5" ht="12.75" customHeight="1">
      <c r="A368" s="30" t="s">
        <v>57</v>
      </c>
      <c r="E368" s="32" t="s">
        <v>4</v>
      </c>
    </row>
    <row r="369" spans="5:5" ht="12.75" customHeight="1">
      <c r="E369" s="31" t="s">
        <v>1256</v>
      </c>
    </row>
    <row r="370" spans="1:16" ht="12.75" customHeight="1">
      <c r="A370" t="s">
        <v>50</v>
      </c>
      <c s="6" t="s">
        <v>404</v>
      </c>
      <c s="6" t="s">
        <v>1521</v>
      </c>
      <c t="s">
        <v>4</v>
      </c>
      <c s="26" t="s">
        <v>1522</v>
      </c>
      <c s="27" t="s">
        <v>66</v>
      </c>
      <c s="28">
        <v>51.3</v>
      </c>
      <c s="27">
        <v>0</v>
      </c>
      <c s="27">
        <f>ROUND(G370*H370,6)</f>
      </c>
      <c r="L370" s="29">
        <v>0</v>
      </c>
      <c s="24">
        <f>ROUND(ROUND(L370,2)*ROUND(G370,3),2)</f>
      </c>
      <c s="27" t="s">
        <v>55</v>
      </c>
      <c>
        <f>(M370*21)/100</f>
      </c>
      <c t="s">
        <v>27</v>
      </c>
    </row>
    <row r="371" spans="1:5" ht="12.75" customHeight="1">
      <c r="A371" s="30" t="s">
        <v>56</v>
      </c>
      <c r="E371" s="31" t="s">
        <v>1320</v>
      </c>
    </row>
    <row r="372" spans="1:5" ht="12.75" customHeight="1">
      <c r="A372" s="30" t="s">
        <v>57</v>
      </c>
      <c r="E372" s="32" t="s">
        <v>4</v>
      </c>
    </row>
    <row r="373" spans="5:5" ht="12.75" customHeight="1">
      <c r="E373" s="31" t="s">
        <v>1256</v>
      </c>
    </row>
    <row r="374" spans="1:16" ht="12.75" customHeight="1">
      <c r="A374" t="s">
        <v>50</v>
      </c>
      <c s="6" t="s">
        <v>405</v>
      </c>
      <c s="6" t="s">
        <v>1523</v>
      </c>
      <c t="s">
        <v>4</v>
      </c>
      <c s="26" t="s">
        <v>1524</v>
      </c>
      <c s="27" t="s">
        <v>66</v>
      </c>
      <c s="28">
        <v>205.2</v>
      </c>
      <c s="27">
        <v>0</v>
      </c>
      <c s="27">
        <f>ROUND(G374*H374,6)</f>
      </c>
      <c r="L374" s="29">
        <v>0</v>
      </c>
      <c s="24">
        <f>ROUND(ROUND(L374,2)*ROUND(G374,3),2)</f>
      </c>
      <c s="27" t="s">
        <v>55</v>
      </c>
      <c>
        <f>(M374*21)/100</f>
      </c>
      <c t="s">
        <v>27</v>
      </c>
    </row>
    <row r="375" spans="1:5" ht="12.75" customHeight="1">
      <c r="A375" s="30" t="s">
        <v>56</v>
      </c>
      <c r="E375" s="31" t="s">
        <v>1525</v>
      </c>
    </row>
    <row r="376" spans="1:5" ht="12.75" customHeight="1">
      <c r="A376" s="30" t="s">
        <v>57</v>
      </c>
      <c r="E376" s="32" t="s">
        <v>4</v>
      </c>
    </row>
    <row r="377" spans="5:5" ht="12.75" customHeight="1">
      <c r="E377" s="31" t="s">
        <v>1256</v>
      </c>
    </row>
    <row r="378" spans="1:13" ht="12.75" customHeight="1">
      <c r="A378" t="s">
        <v>47</v>
      </c>
      <c r="C378" s="7" t="s">
        <v>1526</v>
      </c>
      <c r="E378" s="25" t="s">
        <v>1268</v>
      </c>
      <c r="J378" s="24">
        <f>0</f>
      </c>
      <c s="24">
        <f>0</f>
      </c>
      <c s="24">
        <f>0+L379+L383+L387+L391+L395+L399+L403+L407+L411+L415</f>
      </c>
      <c s="24">
        <f>0+M379+M383+M387+M391+M395+M399+M403+M407+M411+M415</f>
      </c>
    </row>
    <row r="379" spans="1:16" ht="12.75" customHeight="1">
      <c r="A379" t="s">
        <v>50</v>
      </c>
      <c s="6" t="s">
        <v>406</v>
      </c>
      <c s="6" t="s">
        <v>1527</v>
      </c>
      <c t="s">
        <v>4</v>
      </c>
      <c s="26" t="s">
        <v>1528</v>
      </c>
      <c s="27" t="s">
        <v>98</v>
      </c>
      <c s="28">
        <v>2</v>
      </c>
      <c s="27">
        <v>0</v>
      </c>
      <c s="27">
        <f>ROUND(G379*H379,6)</f>
      </c>
      <c r="L379" s="29">
        <v>0</v>
      </c>
      <c s="24">
        <f>ROUND(ROUND(L379,2)*ROUND(G379,3),2)</f>
      </c>
      <c s="27" t="s">
        <v>55</v>
      </c>
      <c>
        <f>(M379*21)/100</f>
      </c>
      <c t="s">
        <v>27</v>
      </c>
    </row>
    <row r="380" spans="1:5" ht="12.75" customHeight="1">
      <c r="A380" s="30" t="s">
        <v>56</v>
      </c>
      <c r="E380" s="31" t="s">
        <v>1528</v>
      </c>
    </row>
    <row r="381" spans="1:5" ht="12.75" customHeight="1">
      <c r="A381" s="30" t="s">
        <v>57</v>
      </c>
      <c r="E381" s="32" t="s">
        <v>4</v>
      </c>
    </row>
    <row r="382" spans="5:5" ht="12.75" customHeight="1">
      <c r="E382" s="31" t="s">
        <v>1529</v>
      </c>
    </row>
    <row r="383" spans="1:16" ht="12.75" customHeight="1">
      <c r="A383" t="s">
        <v>50</v>
      </c>
      <c s="6" t="s">
        <v>407</v>
      </c>
      <c s="6" t="s">
        <v>851</v>
      </c>
      <c t="s">
        <v>4</v>
      </c>
      <c s="26" t="s">
        <v>852</v>
      </c>
      <c s="27" t="s">
        <v>98</v>
      </c>
      <c s="28">
        <v>1</v>
      </c>
      <c s="27">
        <v>0</v>
      </c>
      <c s="27">
        <f>ROUND(G383*H383,6)</f>
      </c>
      <c r="L383" s="29">
        <v>0</v>
      </c>
      <c s="24">
        <f>ROUND(ROUND(L383,2)*ROUND(G383,3),2)</f>
      </c>
      <c s="27" t="s">
        <v>55</v>
      </c>
      <c>
        <f>(M383*21)/100</f>
      </c>
      <c t="s">
        <v>27</v>
      </c>
    </row>
    <row r="384" spans="1:5" ht="12.75" customHeight="1">
      <c r="A384" s="30" t="s">
        <v>56</v>
      </c>
      <c r="E384" s="31" t="s">
        <v>852</v>
      </c>
    </row>
    <row r="385" spans="1:5" ht="12.75" customHeight="1">
      <c r="A385" s="30" t="s">
        <v>57</v>
      </c>
      <c r="E385" s="32" t="s">
        <v>4</v>
      </c>
    </row>
    <row r="386" spans="5:5" ht="12.75" customHeight="1">
      <c r="E386" s="31" t="s">
        <v>58</v>
      </c>
    </row>
    <row r="387" spans="1:16" ht="12.75" customHeight="1">
      <c r="A387" t="s">
        <v>50</v>
      </c>
      <c s="6" t="s">
        <v>408</v>
      </c>
      <c s="6" t="s">
        <v>853</v>
      </c>
      <c t="s">
        <v>4</v>
      </c>
      <c s="26" t="s">
        <v>854</v>
      </c>
      <c s="27" t="s">
        <v>98</v>
      </c>
      <c s="28">
        <v>39</v>
      </c>
      <c s="27">
        <v>0</v>
      </c>
      <c s="27">
        <f>ROUND(G387*H387,6)</f>
      </c>
      <c r="L387" s="29">
        <v>0</v>
      </c>
      <c s="24">
        <f>ROUND(ROUND(L387,2)*ROUND(G387,3),2)</f>
      </c>
      <c s="27" t="s">
        <v>55</v>
      </c>
      <c>
        <f>(M387*21)/100</f>
      </c>
      <c t="s">
        <v>27</v>
      </c>
    </row>
    <row r="388" spans="1:5" ht="12.75" customHeight="1">
      <c r="A388" s="30" t="s">
        <v>56</v>
      </c>
      <c r="E388" s="31" t="s">
        <v>854</v>
      </c>
    </row>
    <row r="389" spans="1:5" ht="12.75" customHeight="1">
      <c r="A389" s="30" t="s">
        <v>57</v>
      </c>
      <c r="E389" s="32" t="s">
        <v>4</v>
      </c>
    </row>
    <row r="390" spans="5:5" ht="12.75" customHeight="1">
      <c r="E390" s="31" t="s">
        <v>58</v>
      </c>
    </row>
    <row r="391" spans="1:16" ht="12.75" customHeight="1">
      <c r="A391" t="s">
        <v>50</v>
      </c>
      <c s="6" t="s">
        <v>411</v>
      </c>
      <c s="6" t="s">
        <v>855</v>
      </c>
      <c t="s">
        <v>4</v>
      </c>
      <c s="26" t="s">
        <v>856</v>
      </c>
      <c s="27" t="s">
        <v>98</v>
      </c>
      <c s="28">
        <v>2</v>
      </c>
      <c s="27">
        <v>0</v>
      </c>
      <c s="27">
        <f>ROUND(G391*H391,6)</f>
      </c>
      <c r="L391" s="29">
        <v>0</v>
      </c>
      <c s="24">
        <f>ROUND(ROUND(L391,2)*ROUND(G391,3),2)</f>
      </c>
      <c s="27" t="s">
        <v>55</v>
      </c>
      <c>
        <f>(M391*21)/100</f>
      </c>
      <c t="s">
        <v>27</v>
      </c>
    </row>
    <row r="392" spans="1:5" ht="12.75" customHeight="1">
      <c r="A392" s="30" t="s">
        <v>56</v>
      </c>
      <c r="E392" s="31" t="s">
        <v>856</v>
      </c>
    </row>
    <row r="393" spans="1:5" ht="12.75" customHeight="1">
      <c r="A393" s="30" t="s">
        <v>57</v>
      </c>
      <c r="E393" s="32" t="s">
        <v>4</v>
      </c>
    </row>
    <row r="394" spans="5:5" ht="12.75" customHeight="1">
      <c r="E394" s="31" t="s">
        <v>4</v>
      </c>
    </row>
    <row r="395" spans="1:16" ht="12.75" customHeight="1">
      <c r="A395" t="s">
        <v>50</v>
      </c>
      <c s="6" t="s">
        <v>414</v>
      </c>
      <c s="6" t="s">
        <v>1275</v>
      </c>
      <c t="s">
        <v>4</v>
      </c>
      <c s="26" t="s">
        <v>1276</v>
      </c>
      <c s="27" t="s">
        <v>98</v>
      </c>
      <c s="28">
        <v>1</v>
      </c>
      <c s="27">
        <v>0</v>
      </c>
      <c s="27">
        <f>ROUND(G395*H395,6)</f>
      </c>
      <c r="L395" s="29">
        <v>0</v>
      </c>
      <c s="24">
        <f>ROUND(ROUND(L395,2)*ROUND(G395,3),2)</f>
      </c>
      <c s="27" t="s">
        <v>55</v>
      </c>
      <c>
        <f>(M395*21)/100</f>
      </c>
      <c t="s">
        <v>27</v>
      </c>
    </row>
    <row r="396" spans="1:5" ht="12.75" customHeight="1">
      <c r="A396" s="30" t="s">
        <v>56</v>
      </c>
      <c r="E396" s="31" t="s">
        <v>1276</v>
      </c>
    </row>
    <row r="397" spans="1:5" ht="12.75" customHeight="1">
      <c r="A397" s="30" t="s">
        <v>57</v>
      </c>
      <c r="E397" s="32" t="s">
        <v>4</v>
      </c>
    </row>
    <row r="398" spans="5:5" ht="12.75" customHeight="1">
      <c r="E398" s="31" t="s">
        <v>58</v>
      </c>
    </row>
    <row r="399" spans="1:16" ht="12.75" customHeight="1">
      <c r="A399" t="s">
        <v>50</v>
      </c>
      <c s="6" t="s">
        <v>415</v>
      </c>
      <c s="6" t="s">
        <v>1277</v>
      </c>
      <c t="s">
        <v>4</v>
      </c>
      <c s="26" t="s">
        <v>1278</v>
      </c>
      <c s="27" t="s">
        <v>98</v>
      </c>
      <c s="28">
        <v>1</v>
      </c>
      <c s="27">
        <v>0</v>
      </c>
      <c s="27">
        <f>ROUND(G399*H399,6)</f>
      </c>
      <c r="L399" s="29">
        <v>0</v>
      </c>
      <c s="24">
        <f>ROUND(ROUND(L399,2)*ROUND(G399,3),2)</f>
      </c>
      <c s="27" t="s">
        <v>55</v>
      </c>
      <c>
        <f>(M399*21)/100</f>
      </c>
      <c t="s">
        <v>27</v>
      </c>
    </row>
    <row r="400" spans="1:5" ht="12.75" customHeight="1">
      <c r="A400" s="30" t="s">
        <v>56</v>
      </c>
      <c r="E400" s="31" t="s">
        <v>1278</v>
      </c>
    </row>
    <row r="401" spans="1:5" ht="12.75" customHeight="1">
      <c r="A401" s="30" t="s">
        <v>57</v>
      </c>
      <c r="E401" s="32" t="s">
        <v>4</v>
      </c>
    </row>
    <row r="402" spans="5:5" ht="12.75" customHeight="1">
      <c r="E402" s="31" t="s">
        <v>58</v>
      </c>
    </row>
    <row r="403" spans="1:16" ht="12.75" customHeight="1">
      <c r="A403" t="s">
        <v>50</v>
      </c>
      <c s="6" t="s">
        <v>1530</v>
      </c>
      <c s="6" t="s">
        <v>1279</v>
      </c>
      <c t="s">
        <v>4</v>
      </c>
      <c s="26" t="s">
        <v>1280</v>
      </c>
      <c s="27" t="s">
        <v>98</v>
      </c>
      <c s="28">
        <v>1</v>
      </c>
      <c s="27">
        <v>0</v>
      </c>
      <c s="27">
        <f>ROUND(G403*H403,6)</f>
      </c>
      <c r="L403" s="29">
        <v>0</v>
      </c>
      <c s="24">
        <f>ROUND(ROUND(L403,2)*ROUND(G403,3),2)</f>
      </c>
      <c s="27" t="s">
        <v>55</v>
      </c>
      <c>
        <f>(M403*21)/100</f>
      </c>
      <c t="s">
        <v>27</v>
      </c>
    </row>
    <row r="404" spans="1:5" ht="12.75" customHeight="1">
      <c r="A404" s="30" t="s">
        <v>56</v>
      </c>
      <c r="E404" s="31" t="s">
        <v>1280</v>
      </c>
    </row>
    <row r="405" spans="1:5" ht="12.75" customHeight="1">
      <c r="A405" s="30" t="s">
        <v>57</v>
      </c>
      <c r="E405" s="32" t="s">
        <v>4</v>
      </c>
    </row>
    <row r="406" spans="5:5" ht="12.75" customHeight="1">
      <c r="E406" s="31" t="s">
        <v>58</v>
      </c>
    </row>
    <row r="407" spans="1:16" ht="12.75" customHeight="1">
      <c r="A407" t="s">
        <v>50</v>
      </c>
      <c s="6" t="s">
        <v>1531</v>
      </c>
      <c s="6" t="s">
        <v>863</v>
      </c>
      <c t="s">
        <v>4</v>
      </c>
      <c s="26" t="s">
        <v>864</v>
      </c>
      <c s="27" t="s">
        <v>264</v>
      </c>
      <c s="28">
        <v>80</v>
      </c>
      <c s="27">
        <v>0</v>
      </c>
      <c s="27">
        <f>ROUND(G407*H407,6)</f>
      </c>
      <c r="L407" s="29">
        <v>0</v>
      </c>
      <c s="24">
        <f>ROUND(ROUND(L407,2)*ROUND(G407,3),2)</f>
      </c>
      <c s="27" t="s">
        <v>55</v>
      </c>
      <c>
        <f>(M407*21)/100</f>
      </c>
      <c t="s">
        <v>27</v>
      </c>
    </row>
    <row r="408" spans="1:5" ht="12.75" customHeight="1">
      <c r="A408" s="30" t="s">
        <v>56</v>
      </c>
      <c r="E408" s="31" t="s">
        <v>864</v>
      </c>
    </row>
    <row r="409" spans="1:5" ht="12.75" customHeight="1">
      <c r="A409" s="30" t="s">
        <v>57</v>
      </c>
      <c r="E409" s="32" t="s">
        <v>4</v>
      </c>
    </row>
    <row r="410" spans="5:5" ht="12.75" customHeight="1">
      <c r="E410" s="31" t="s">
        <v>58</v>
      </c>
    </row>
    <row r="411" spans="1:16" ht="12.75" customHeight="1">
      <c r="A411" t="s">
        <v>50</v>
      </c>
      <c s="6" t="s">
        <v>1532</v>
      </c>
      <c s="6" t="s">
        <v>867</v>
      </c>
      <c t="s">
        <v>4</v>
      </c>
      <c s="26" t="s">
        <v>868</v>
      </c>
      <c s="27" t="s">
        <v>264</v>
      </c>
      <c s="28">
        <v>80</v>
      </c>
      <c s="27">
        <v>0</v>
      </c>
      <c s="27">
        <f>ROUND(G411*H411,6)</f>
      </c>
      <c r="L411" s="29">
        <v>0</v>
      </c>
      <c s="24">
        <f>ROUND(ROUND(L411,2)*ROUND(G411,3),2)</f>
      </c>
      <c s="27" t="s">
        <v>55</v>
      </c>
      <c>
        <f>(M411*21)/100</f>
      </c>
      <c t="s">
        <v>27</v>
      </c>
    </row>
    <row r="412" spans="1:5" ht="12.75" customHeight="1">
      <c r="A412" s="30" t="s">
        <v>56</v>
      </c>
      <c r="E412" s="31" t="s">
        <v>868</v>
      </c>
    </row>
    <row r="413" spans="1:5" ht="12.75" customHeight="1">
      <c r="A413" s="30" t="s">
        <v>57</v>
      </c>
      <c r="E413" s="32" t="s">
        <v>4</v>
      </c>
    </row>
    <row r="414" spans="5:5" ht="12.75" customHeight="1">
      <c r="E414" s="31" t="s">
        <v>58</v>
      </c>
    </row>
    <row r="415" spans="1:16" ht="12.75" customHeight="1">
      <c r="A415" t="s">
        <v>50</v>
      </c>
      <c s="6" t="s">
        <v>1533</v>
      </c>
      <c s="6" t="s">
        <v>869</v>
      </c>
      <c t="s">
        <v>4</v>
      </c>
      <c s="26" t="s">
        <v>870</v>
      </c>
      <c s="27" t="s">
        <v>264</v>
      </c>
      <c s="28">
        <v>80</v>
      </c>
      <c s="27">
        <v>0</v>
      </c>
      <c s="27">
        <f>ROUND(G415*H415,6)</f>
      </c>
      <c r="L415" s="29">
        <v>0</v>
      </c>
      <c s="24">
        <f>ROUND(ROUND(L415,2)*ROUND(G415,3),2)</f>
      </c>
      <c s="27" t="s">
        <v>55</v>
      </c>
      <c>
        <f>(M415*21)/100</f>
      </c>
      <c t="s">
        <v>27</v>
      </c>
    </row>
    <row r="416" spans="1:5" ht="12.75" customHeight="1">
      <c r="A416" s="30" t="s">
        <v>56</v>
      </c>
      <c r="E416" s="31" t="s">
        <v>870</v>
      </c>
    </row>
    <row r="417" spans="1:5" ht="12.75" customHeight="1">
      <c r="A417" s="30" t="s">
        <v>57</v>
      </c>
      <c r="E417" s="32" t="s">
        <v>4</v>
      </c>
    </row>
    <row r="418" spans="5:5" ht="12.75" customHeight="1">
      <c r="E418" s="31" t="s">
        <v>58</v>
      </c>
    </row>
    <row r="419" spans="1:13" ht="12.75" customHeight="1">
      <c r="A419" t="s">
        <v>47</v>
      </c>
      <c r="C419" s="7" t="s">
        <v>1534</v>
      </c>
      <c r="E419" s="25" t="s">
        <v>1282</v>
      </c>
      <c r="J419" s="24">
        <f>0</f>
      </c>
      <c s="24">
        <f>0</f>
      </c>
      <c s="24">
        <f>0+L420</f>
      </c>
      <c s="24">
        <f>0+M420</f>
      </c>
    </row>
    <row r="420" spans="1:16" ht="12.75" customHeight="1">
      <c r="A420" t="s">
        <v>50</v>
      </c>
      <c s="6" t="s">
        <v>1535</v>
      </c>
      <c s="6" t="s">
        <v>1536</v>
      </c>
      <c t="s">
        <v>4</v>
      </c>
      <c s="26" t="s">
        <v>1284</v>
      </c>
      <c s="27" t="s">
        <v>98</v>
      </c>
      <c s="28">
        <v>1</v>
      </c>
      <c s="27">
        <v>0</v>
      </c>
      <c s="27">
        <f>ROUND(G420*H420,6)</f>
      </c>
      <c r="L420" s="29">
        <v>0</v>
      </c>
      <c s="24">
        <f>ROUND(ROUND(L420,2)*ROUND(G420,3),2)</f>
      </c>
      <c s="27" t="s">
        <v>55</v>
      </c>
      <c>
        <f>(M420*21)/100</f>
      </c>
      <c t="s">
        <v>27</v>
      </c>
    </row>
    <row r="421" spans="1:5" ht="12.75" customHeight="1">
      <c r="A421" s="30" t="s">
        <v>56</v>
      </c>
      <c r="E421" s="31" t="s">
        <v>1537</v>
      </c>
    </row>
    <row r="422" spans="1:5" ht="12.75" customHeight="1">
      <c r="A422" s="30" t="s">
        <v>57</v>
      </c>
      <c r="E422" s="32" t="s">
        <v>4</v>
      </c>
    </row>
    <row r="423" spans="5:5" ht="12.75" customHeight="1">
      <c r="E423" s="31" t="s">
        <v>1286</v>
      </c>
    </row>
    <row r="424" spans="1:13" ht="12.75" customHeight="1">
      <c r="A424" t="s">
        <v>47</v>
      </c>
      <c r="C424" s="7" t="s">
        <v>1287</v>
      </c>
      <c r="E424" s="25" t="s">
        <v>1538</v>
      </c>
      <c r="J424" s="24">
        <f>0</f>
      </c>
      <c s="24">
        <f>0</f>
      </c>
      <c s="24">
        <f>0+L425+L429+L433+L437+L441</f>
      </c>
      <c s="24">
        <f>0+M425+M429+M433+M437+M441</f>
      </c>
    </row>
    <row r="425" spans="1:16" ht="12.75" customHeight="1">
      <c r="A425" t="s">
        <v>50</v>
      </c>
      <c s="6" t="s">
        <v>1539</v>
      </c>
      <c s="6" t="s">
        <v>1540</v>
      </c>
      <c t="s">
        <v>4</v>
      </c>
      <c s="26" t="s">
        <v>1338</v>
      </c>
      <c s="27" t="s">
        <v>98</v>
      </c>
      <c s="28">
        <v>1</v>
      </c>
      <c s="27">
        <v>0</v>
      </c>
      <c s="27">
        <f>ROUND(G425*H425,6)</f>
      </c>
      <c r="L425" s="29">
        <v>0</v>
      </c>
      <c s="24">
        <f>ROUND(ROUND(L425,2)*ROUND(G425,3),2)</f>
      </c>
      <c s="27" t="s">
        <v>55</v>
      </c>
      <c>
        <f>(M425*21)/100</f>
      </c>
      <c t="s">
        <v>27</v>
      </c>
    </row>
    <row r="426" spans="1:5" ht="12.75" customHeight="1">
      <c r="A426" s="30" t="s">
        <v>56</v>
      </c>
      <c r="E426" s="31" t="s">
        <v>1338</v>
      </c>
    </row>
    <row r="427" spans="1:5" ht="12.75" customHeight="1">
      <c r="A427" s="30" t="s">
        <v>57</v>
      </c>
      <c r="E427" s="32" t="s">
        <v>1541</v>
      </c>
    </row>
    <row r="428" spans="5:5" ht="12.75" customHeight="1">
      <c r="E428" s="31" t="s">
        <v>58</v>
      </c>
    </row>
    <row r="429" spans="1:16" ht="12.75" customHeight="1">
      <c r="A429" t="s">
        <v>50</v>
      </c>
      <c s="6" t="s">
        <v>1542</v>
      </c>
      <c s="6" t="s">
        <v>1307</v>
      </c>
      <c t="s">
        <v>4</v>
      </c>
      <c s="26" t="s">
        <v>1308</v>
      </c>
      <c s="27" t="s">
        <v>98</v>
      </c>
      <c s="28">
        <v>6</v>
      </c>
      <c s="27">
        <v>0</v>
      </c>
      <c s="27">
        <f>ROUND(G429*H429,6)</f>
      </c>
      <c r="L429" s="29">
        <v>0</v>
      </c>
      <c s="24">
        <f>ROUND(ROUND(L429,2)*ROUND(G429,3),2)</f>
      </c>
      <c s="27" t="s">
        <v>55</v>
      </c>
      <c>
        <f>(M429*21)/100</f>
      </c>
      <c t="s">
        <v>27</v>
      </c>
    </row>
    <row r="430" spans="1:5" ht="12.75" customHeight="1">
      <c r="A430" s="30" t="s">
        <v>56</v>
      </c>
      <c r="E430" s="31" t="s">
        <v>1308</v>
      </c>
    </row>
    <row r="431" spans="1:5" ht="12.75" customHeight="1">
      <c r="A431" s="30" t="s">
        <v>57</v>
      </c>
      <c r="E431" s="32" t="s">
        <v>4</v>
      </c>
    </row>
    <row r="432" spans="5:5" ht="12.75" customHeight="1">
      <c r="E432" s="31" t="s">
        <v>58</v>
      </c>
    </row>
    <row r="433" spans="1:16" ht="12.75" customHeight="1">
      <c r="A433" t="s">
        <v>50</v>
      </c>
      <c s="6" t="s">
        <v>1543</v>
      </c>
      <c s="6" t="s">
        <v>1544</v>
      </c>
      <c t="s">
        <v>4</v>
      </c>
      <c s="26" t="s">
        <v>1341</v>
      </c>
      <c s="27" t="s">
        <v>98</v>
      </c>
      <c s="28">
        <v>4</v>
      </c>
      <c s="27">
        <v>0</v>
      </c>
      <c s="27">
        <f>ROUND(G433*H433,6)</f>
      </c>
      <c r="L433" s="29">
        <v>0</v>
      </c>
      <c s="24">
        <f>ROUND(ROUND(L433,2)*ROUND(G433,3),2)</f>
      </c>
      <c s="27" t="s">
        <v>55</v>
      </c>
      <c>
        <f>(M433*21)/100</f>
      </c>
      <c t="s">
        <v>27</v>
      </c>
    </row>
    <row r="434" spans="1:5" ht="12.75" customHeight="1">
      <c r="A434" s="30" t="s">
        <v>56</v>
      </c>
      <c r="E434" s="31" t="s">
        <v>1341</v>
      </c>
    </row>
    <row r="435" spans="1:5" ht="12.75" customHeight="1">
      <c r="A435" s="30" t="s">
        <v>57</v>
      </c>
      <c r="E435" s="32" t="s">
        <v>4</v>
      </c>
    </row>
    <row r="436" spans="5:5" ht="12.75" customHeight="1">
      <c r="E436" s="31" t="s">
        <v>58</v>
      </c>
    </row>
    <row r="437" spans="1:16" ht="12.75" customHeight="1">
      <c r="A437" t="s">
        <v>50</v>
      </c>
      <c s="6" t="s">
        <v>1545</v>
      </c>
      <c s="6" t="s">
        <v>1546</v>
      </c>
      <c t="s">
        <v>4</v>
      </c>
      <c s="26" t="s">
        <v>1344</v>
      </c>
      <c s="27" t="s">
        <v>98</v>
      </c>
      <c s="28">
        <v>17</v>
      </c>
      <c s="27">
        <v>0</v>
      </c>
      <c s="27">
        <f>ROUND(G437*H437,6)</f>
      </c>
      <c r="L437" s="29">
        <v>0</v>
      </c>
      <c s="24">
        <f>ROUND(ROUND(L437,2)*ROUND(G437,3),2)</f>
      </c>
      <c s="27" t="s">
        <v>55</v>
      </c>
      <c>
        <f>(M437*21)/100</f>
      </c>
      <c t="s">
        <v>27</v>
      </c>
    </row>
    <row r="438" spans="1:5" ht="12.75" customHeight="1">
      <c r="A438" s="30" t="s">
        <v>56</v>
      </c>
      <c r="E438" s="31" t="s">
        <v>1344</v>
      </c>
    </row>
    <row r="439" spans="1:5" ht="12.75" customHeight="1">
      <c r="A439" s="30" t="s">
        <v>57</v>
      </c>
      <c r="E439" s="32" t="s">
        <v>1547</v>
      </c>
    </row>
    <row r="440" spans="5:5" ht="12.75" customHeight="1">
      <c r="E440" s="31" t="s">
        <v>58</v>
      </c>
    </row>
    <row r="441" spans="1:16" ht="12.75" customHeight="1">
      <c r="A441" t="s">
        <v>50</v>
      </c>
      <c s="6" t="s">
        <v>1548</v>
      </c>
      <c s="6" t="s">
        <v>1549</v>
      </c>
      <c t="s">
        <v>4</v>
      </c>
      <c s="26" t="s">
        <v>1550</v>
      </c>
      <c s="27" t="s">
        <v>98</v>
      </c>
      <c s="28">
        <v>2</v>
      </c>
      <c s="27">
        <v>0</v>
      </c>
      <c s="27">
        <f>ROUND(G441*H441,6)</f>
      </c>
      <c r="L441" s="29">
        <v>0</v>
      </c>
      <c s="24">
        <f>ROUND(ROUND(L441,2)*ROUND(G441,3),2)</f>
      </c>
      <c s="27" t="s">
        <v>55</v>
      </c>
      <c>
        <f>(M441*21)/100</f>
      </c>
      <c t="s">
        <v>27</v>
      </c>
    </row>
    <row r="442" spans="1:5" ht="12.75" customHeight="1">
      <c r="A442" s="30" t="s">
        <v>56</v>
      </c>
      <c r="E442" s="31" t="s">
        <v>1550</v>
      </c>
    </row>
    <row r="443" spans="1:5" ht="12.75" customHeight="1">
      <c r="A443" s="30" t="s">
        <v>57</v>
      </c>
      <c r="E443" s="32" t="s">
        <v>4</v>
      </c>
    </row>
    <row r="444" spans="5:5" ht="12.75" customHeight="1">
      <c r="E444"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1553</v>
      </c>
      <c r="E8" s="23" t="s">
        <v>1554</v>
      </c>
      <c r="J8" s="22">
        <f>0+J9</f>
      </c>
      <c s="22">
        <f>0+K9</f>
      </c>
      <c s="22">
        <f>0+L9</f>
      </c>
      <c s="22">
        <f>0+M9</f>
      </c>
    </row>
    <row r="9" spans="1:13" ht="12.75" customHeight="1">
      <c r="A9" t="s">
        <v>47</v>
      </c>
      <c r="C9" s="7" t="s">
        <v>51</v>
      </c>
      <c r="E9" s="25" t="s">
        <v>1555</v>
      </c>
      <c r="J9" s="24">
        <f>0</f>
      </c>
      <c s="24">
        <f>0</f>
      </c>
      <c s="24">
        <f>0+L10+L14+L18+L22+L26+L30+L34+L38+L42+L46+L50+L54+L58+L62+L66+L70+L74+L78+L82+L86+L90+L94+L98+L102+L106+L110+L114+L118+L122+L126+L130+L134+L138+L142+L146+L150+L154+L158+L162+L166+L170+L174+L178+L182+L186+L190+L194+L198+L202+L206+L210+L214+L218+L222+L226+L230+L234+L238+L242+L246+L250+L254+L258+L262+L266+L270+L274+L278+L282+L286+L290+L294</f>
      </c>
      <c s="24">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ustomHeight="1">
      <c r="A10" t="s">
        <v>50</v>
      </c>
      <c s="6" t="s">
        <v>51</v>
      </c>
      <c s="6" t="s">
        <v>1556</v>
      </c>
      <c t="s">
        <v>4</v>
      </c>
      <c s="26" t="s">
        <v>1557</v>
      </c>
      <c s="27" t="s">
        <v>98</v>
      </c>
      <c s="28">
        <v>2</v>
      </c>
      <c s="27">
        <v>0</v>
      </c>
      <c s="27">
        <f>ROUND(G10*H10,6)</f>
      </c>
      <c r="L10" s="29">
        <v>0</v>
      </c>
      <c s="24">
        <f>ROUND(ROUND(L10,2)*ROUND(G10,3),2)</f>
      </c>
      <c s="27" t="s">
        <v>55</v>
      </c>
      <c>
        <f>(M10*21)/100</f>
      </c>
      <c t="s">
        <v>27</v>
      </c>
    </row>
    <row r="11" spans="1:5" ht="12.75" customHeight="1">
      <c r="A11" s="30" t="s">
        <v>56</v>
      </c>
      <c r="E11" s="31" t="s">
        <v>1557</v>
      </c>
    </row>
    <row r="12" spans="1:5" ht="12.75" customHeight="1">
      <c r="A12" s="30" t="s">
        <v>57</v>
      </c>
      <c r="E12" s="32" t="s">
        <v>4</v>
      </c>
    </row>
    <row r="13" spans="5:5" ht="12.75" customHeight="1">
      <c r="E13" s="31" t="s">
        <v>1558</v>
      </c>
    </row>
    <row r="14" spans="1:16" ht="12.75" customHeight="1">
      <c r="A14" t="s">
        <v>50</v>
      </c>
      <c s="6" t="s">
        <v>27</v>
      </c>
      <c s="6" t="s">
        <v>1559</v>
      </c>
      <c t="s">
        <v>4</v>
      </c>
      <c s="26" t="s">
        <v>1560</v>
      </c>
      <c s="27" t="s">
        <v>98</v>
      </c>
      <c s="28">
        <v>2</v>
      </c>
      <c s="27">
        <v>0</v>
      </c>
      <c s="27">
        <f>ROUND(G14*H14,6)</f>
      </c>
      <c r="L14" s="29">
        <v>0</v>
      </c>
      <c s="24">
        <f>ROUND(ROUND(L14,2)*ROUND(G14,3),2)</f>
      </c>
      <c s="27" t="s">
        <v>55</v>
      </c>
      <c>
        <f>(M14*21)/100</f>
      </c>
      <c t="s">
        <v>27</v>
      </c>
    </row>
    <row r="15" spans="1:5" ht="12.75" customHeight="1">
      <c r="A15" s="30" t="s">
        <v>56</v>
      </c>
      <c r="E15" s="31" t="s">
        <v>1560</v>
      </c>
    </row>
    <row r="16" spans="1:5" ht="12.75" customHeight="1">
      <c r="A16" s="30" t="s">
        <v>57</v>
      </c>
      <c r="E16" s="32" t="s">
        <v>4</v>
      </c>
    </row>
    <row r="17" spans="5:5" ht="12.75" customHeight="1">
      <c r="E17" s="31" t="s">
        <v>58</v>
      </c>
    </row>
    <row r="18" spans="1:16" ht="12.75" customHeight="1">
      <c r="A18" t="s">
        <v>50</v>
      </c>
      <c s="6" t="s">
        <v>25</v>
      </c>
      <c s="6" t="s">
        <v>1561</v>
      </c>
      <c t="s">
        <v>4</v>
      </c>
      <c s="26" t="s">
        <v>1562</v>
      </c>
      <c s="27" t="s">
        <v>98</v>
      </c>
      <c s="28">
        <v>1</v>
      </c>
      <c s="27">
        <v>0</v>
      </c>
      <c s="27">
        <f>ROUND(G18*H18,6)</f>
      </c>
      <c r="L18" s="29">
        <v>0</v>
      </c>
      <c s="24">
        <f>ROUND(ROUND(L18,2)*ROUND(G18,3),2)</f>
      </c>
      <c s="27" t="s">
        <v>55</v>
      </c>
      <c>
        <f>(M18*21)/100</f>
      </c>
      <c t="s">
        <v>27</v>
      </c>
    </row>
    <row r="19" spans="1:5" ht="12.75" customHeight="1">
      <c r="A19" s="30" t="s">
        <v>56</v>
      </c>
      <c r="E19" s="31" t="s">
        <v>1562</v>
      </c>
    </row>
    <row r="20" spans="1:5" ht="12.75" customHeight="1">
      <c r="A20" s="30" t="s">
        <v>57</v>
      </c>
      <c r="E20" s="32" t="s">
        <v>4</v>
      </c>
    </row>
    <row r="21" spans="5:5" ht="12.75" customHeight="1">
      <c r="E21" s="31" t="s">
        <v>58</v>
      </c>
    </row>
    <row r="22" spans="1:16" ht="12.75" customHeight="1">
      <c r="A22" t="s">
        <v>50</v>
      </c>
      <c s="6" t="s">
        <v>68</v>
      </c>
      <c s="6" t="s">
        <v>1563</v>
      </c>
      <c t="s">
        <v>4</v>
      </c>
      <c s="26" t="s">
        <v>1564</v>
      </c>
      <c s="27" t="s">
        <v>98</v>
      </c>
      <c s="28">
        <v>4</v>
      </c>
      <c s="27">
        <v>0</v>
      </c>
      <c s="27">
        <f>ROUND(G22*H22,6)</f>
      </c>
      <c r="L22" s="29">
        <v>0</v>
      </c>
      <c s="24">
        <f>ROUND(ROUND(L22,2)*ROUND(G22,3),2)</f>
      </c>
      <c s="27" t="s">
        <v>55</v>
      </c>
      <c>
        <f>(M22*21)/100</f>
      </c>
      <c t="s">
        <v>27</v>
      </c>
    </row>
    <row r="23" spans="1:5" ht="12.75" customHeight="1">
      <c r="A23" s="30" t="s">
        <v>56</v>
      </c>
      <c r="E23" s="31" t="s">
        <v>1564</v>
      </c>
    </row>
    <row r="24" spans="1:5" ht="12.75" customHeight="1">
      <c r="A24" s="30" t="s">
        <v>57</v>
      </c>
      <c r="E24" s="32" t="s">
        <v>4</v>
      </c>
    </row>
    <row r="25" spans="5:5" ht="12.75" customHeight="1">
      <c r="E25" s="31" t="s">
        <v>1565</v>
      </c>
    </row>
    <row r="26" spans="1:16" ht="12.75" customHeight="1">
      <c r="A26" t="s">
        <v>50</v>
      </c>
      <c s="6" t="s">
        <v>71</v>
      </c>
      <c s="6" t="s">
        <v>1566</v>
      </c>
      <c t="s">
        <v>4</v>
      </c>
      <c s="26" t="s">
        <v>1567</v>
      </c>
      <c s="27" t="s">
        <v>98</v>
      </c>
      <c s="28">
        <v>1</v>
      </c>
      <c s="27">
        <v>0</v>
      </c>
      <c s="27">
        <f>ROUND(G26*H26,6)</f>
      </c>
      <c r="L26" s="29">
        <v>0</v>
      </c>
      <c s="24">
        <f>ROUND(ROUND(L26,2)*ROUND(G26,3),2)</f>
      </c>
      <c s="27" t="s">
        <v>55</v>
      </c>
      <c>
        <f>(M26*21)/100</f>
      </c>
      <c t="s">
        <v>27</v>
      </c>
    </row>
    <row r="27" spans="1:5" ht="12.75" customHeight="1">
      <c r="A27" s="30" t="s">
        <v>56</v>
      </c>
      <c r="E27" s="31" t="s">
        <v>1567</v>
      </c>
    </row>
    <row r="28" spans="1:5" ht="12.75" customHeight="1">
      <c r="A28" s="30" t="s">
        <v>57</v>
      </c>
      <c r="E28" s="32" t="s">
        <v>4</v>
      </c>
    </row>
    <row r="29" spans="5:5" ht="12.75" customHeight="1">
      <c r="E29" s="31" t="s">
        <v>1568</v>
      </c>
    </row>
    <row r="30" spans="1:16" ht="12.75" customHeight="1">
      <c r="A30" t="s">
        <v>50</v>
      </c>
      <c s="6" t="s">
        <v>26</v>
      </c>
      <c s="6" t="s">
        <v>1569</v>
      </c>
      <c t="s">
        <v>4</v>
      </c>
      <c s="26" t="s">
        <v>1570</v>
      </c>
      <c s="27" t="s">
        <v>98</v>
      </c>
      <c s="28">
        <v>1</v>
      </c>
      <c s="27">
        <v>0</v>
      </c>
      <c s="27">
        <f>ROUND(G30*H30,6)</f>
      </c>
      <c r="L30" s="29">
        <v>0</v>
      </c>
      <c s="24">
        <f>ROUND(ROUND(L30,2)*ROUND(G30,3),2)</f>
      </c>
      <c s="27" t="s">
        <v>55</v>
      </c>
      <c>
        <f>(M30*21)/100</f>
      </c>
      <c t="s">
        <v>27</v>
      </c>
    </row>
    <row r="31" spans="1:5" ht="12.75" customHeight="1">
      <c r="A31" s="30" t="s">
        <v>56</v>
      </c>
      <c r="E31" s="31" t="s">
        <v>1570</v>
      </c>
    </row>
    <row r="32" spans="1:5" ht="12.75" customHeight="1">
      <c r="A32" s="30" t="s">
        <v>57</v>
      </c>
      <c r="E32" s="32" t="s">
        <v>4</v>
      </c>
    </row>
    <row r="33" spans="5:5" ht="12.75" customHeight="1">
      <c r="E33" s="31" t="s">
        <v>58</v>
      </c>
    </row>
    <row r="34" spans="1:16" ht="12.75" customHeight="1">
      <c r="A34" t="s">
        <v>50</v>
      </c>
      <c s="6" t="s">
        <v>76</v>
      </c>
      <c s="6" t="s">
        <v>1571</v>
      </c>
      <c t="s">
        <v>4</v>
      </c>
      <c s="26" t="s">
        <v>1572</v>
      </c>
      <c s="27" t="s">
        <v>98</v>
      </c>
      <c s="28">
        <v>2</v>
      </c>
      <c s="27">
        <v>0</v>
      </c>
      <c s="27">
        <f>ROUND(G34*H34,6)</f>
      </c>
      <c r="L34" s="29">
        <v>0</v>
      </c>
      <c s="24">
        <f>ROUND(ROUND(L34,2)*ROUND(G34,3),2)</f>
      </c>
      <c s="27" t="s">
        <v>55</v>
      </c>
      <c>
        <f>(M34*21)/100</f>
      </c>
      <c t="s">
        <v>27</v>
      </c>
    </row>
    <row r="35" spans="1:5" ht="12.75" customHeight="1">
      <c r="A35" s="30" t="s">
        <v>56</v>
      </c>
      <c r="E35" s="31" t="s">
        <v>1572</v>
      </c>
    </row>
    <row r="36" spans="1:5" ht="12.75" customHeight="1">
      <c r="A36" s="30" t="s">
        <v>57</v>
      </c>
      <c r="E36" s="32" t="s">
        <v>4</v>
      </c>
    </row>
    <row r="37" spans="5:5" ht="12.75" customHeight="1">
      <c r="E37" s="31" t="s">
        <v>58</v>
      </c>
    </row>
    <row r="38" spans="1:16" ht="12.75" customHeight="1">
      <c r="A38" t="s">
        <v>50</v>
      </c>
      <c s="6" t="s">
        <v>79</v>
      </c>
      <c s="6" t="s">
        <v>1573</v>
      </c>
      <c t="s">
        <v>4</v>
      </c>
      <c s="26" t="s">
        <v>1574</v>
      </c>
      <c s="27" t="s">
        <v>98</v>
      </c>
      <c s="28">
        <v>1</v>
      </c>
      <c s="27">
        <v>0</v>
      </c>
      <c s="27">
        <f>ROUND(G38*H38,6)</f>
      </c>
      <c r="L38" s="29">
        <v>0</v>
      </c>
      <c s="24">
        <f>ROUND(ROUND(L38,2)*ROUND(G38,3),2)</f>
      </c>
      <c s="27" t="s">
        <v>55</v>
      </c>
      <c>
        <f>(M38*21)/100</f>
      </c>
      <c t="s">
        <v>27</v>
      </c>
    </row>
    <row r="39" spans="1:5" ht="12.75" customHeight="1">
      <c r="A39" s="30" t="s">
        <v>56</v>
      </c>
      <c r="E39" s="31" t="s">
        <v>1574</v>
      </c>
    </row>
    <row r="40" spans="1:5" ht="12.75" customHeight="1">
      <c r="A40" s="30" t="s">
        <v>57</v>
      </c>
      <c r="E40" s="32" t="s">
        <v>4</v>
      </c>
    </row>
    <row r="41" spans="5:5" ht="12.75" customHeight="1">
      <c r="E41" s="31" t="s">
        <v>58</v>
      </c>
    </row>
    <row r="42" spans="1:16" ht="12.75" customHeight="1">
      <c r="A42" t="s">
        <v>50</v>
      </c>
      <c s="6" t="s">
        <v>83</v>
      </c>
      <c s="6" t="s">
        <v>1575</v>
      </c>
      <c t="s">
        <v>4</v>
      </c>
      <c s="26" t="s">
        <v>1576</v>
      </c>
      <c s="27" t="s">
        <v>98</v>
      </c>
      <c s="28">
        <v>2</v>
      </c>
      <c s="27">
        <v>0</v>
      </c>
      <c s="27">
        <f>ROUND(G42*H42,6)</f>
      </c>
      <c r="L42" s="29">
        <v>0</v>
      </c>
      <c s="24">
        <f>ROUND(ROUND(L42,2)*ROUND(G42,3),2)</f>
      </c>
      <c s="27" t="s">
        <v>55</v>
      </c>
      <c>
        <f>(M42*21)/100</f>
      </c>
      <c t="s">
        <v>27</v>
      </c>
    </row>
    <row r="43" spans="1:5" ht="12.75" customHeight="1">
      <c r="A43" s="30" t="s">
        <v>56</v>
      </c>
      <c r="E43" s="31" t="s">
        <v>1576</v>
      </c>
    </row>
    <row r="44" spans="1:5" ht="12.75" customHeight="1">
      <c r="A44" s="30" t="s">
        <v>57</v>
      </c>
      <c r="E44" s="32" t="s">
        <v>4</v>
      </c>
    </row>
    <row r="45" spans="5:5" ht="12.75" customHeight="1">
      <c r="E45" s="31" t="s">
        <v>1577</v>
      </c>
    </row>
    <row r="46" spans="1:16" ht="12.75" customHeight="1">
      <c r="A46" t="s">
        <v>50</v>
      </c>
      <c s="6" t="s">
        <v>86</v>
      </c>
      <c s="6" t="s">
        <v>1578</v>
      </c>
      <c t="s">
        <v>4</v>
      </c>
      <c s="26" t="s">
        <v>1579</v>
      </c>
      <c s="27" t="s">
        <v>98</v>
      </c>
      <c s="28">
        <v>4</v>
      </c>
      <c s="27">
        <v>0</v>
      </c>
      <c s="27">
        <f>ROUND(G46*H46,6)</f>
      </c>
      <c r="L46" s="29">
        <v>0</v>
      </c>
      <c s="24">
        <f>ROUND(ROUND(L46,2)*ROUND(G46,3),2)</f>
      </c>
      <c s="27" t="s">
        <v>55</v>
      </c>
      <c>
        <f>(M46*21)/100</f>
      </c>
      <c t="s">
        <v>27</v>
      </c>
    </row>
    <row r="47" spans="1:5" ht="12.75" customHeight="1">
      <c r="A47" s="30" t="s">
        <v>56</v>
      </c>
      <c r="E47" s="31" t="s">
        <v>1579</v>
      </c>
    </row>
    <row r="48" spans="1:5" ht="12.75" customHeight="1">
      <c r="A48" s="30" t="s">
        <v>57</v>
      </c>
      <c r="E48" s="32" t="s">
        <v>4</v>
      </c>
    </row>
    <row r="49" spans="5:5" ht="12.75" customHeight="1">
      <c r="E49" s="31" t="s">
        <v>58</v>
      </c>
    </row>
    <row r="50" spans="1:16" ht="12.75" customHeight="1">
      <c r="A50" t="s">
        <v>50</v>
      </c>
      <c s="6" t="s">
        <v>89</v>
      </c>
      <c s="6" t="s">
        <v>1580</v>
      </c>
      <c t="s">
        <v>4</v>
      </c>
      <c s="26" t="s">
        <v>1581</v>
      </c>
      <c s="27" t="s">
        <v>98</v>
      </c>
      <c s="28">
        <v>15</v>
      </c>
      <c s="27">
        <v>0</v>
      </c>
      <c s="27">
        <f>ROUND(G50*H50,6)</f>
      </c>
      <c r="L50" s="29">
        <v>0</v>
      </c>
      <c s="24">
        <f>ROUND(ROUND(L50,2)*ROUND(G50,3),2)</f>
      </c>
      <c s="27" t="s">
        <v>55</v>
      </c>
      <c>
        <f>(M50*21)/100</f>
      </c>
      <c t="s">
        <v>27</v>
      </c>
    </row>
    <row r="51" spans="1:5" ht="12.75" customHeight="1">
      <c r="A51" s="30" t="s">
        <v>56</v>
      </c>
      <c r="E51" s="31" t="s">
        <v>1581</v>
      </c>
    </row>
    <row r="52" spans="1:5" ht="12.75" customHeight="1">
      <c r="A52" s="30" t="s">
        <v>57</v>
      </c>
      <c r="E52" s="32" t="s">
        <v>4</v>
      </c>
    </row>
    <row r="53" spans="5:5" ht="12.75" customHeight="1">
      <c r="E53" s="31" t="s">
        <v>1582</v>
      </c>
    </row>
    <row r="54" spans="1:16" ht="12.75" customHeight="1">
      <c r="A54" t="s">
        <v>50</v>
      </c>
      <c s="6" t="s">
        <v>92</v>
      </c>
      <c s="6" t="s">
        <v>1583</v>
      </c>
      <c t="s">
        <v>4</v>
      </c>
      <c s="26" t="s">
        <v>1584</v>
      </c>
      <c s="27" t="s">
        <v>98</v>
      </c>
      <c s="28">
        <v>9</v>
      </c>
      <c s="27">
        <v>0</v>
      </c>
      <c s="27">
        <f>ROUND(G54*H54,6)</f>
      </c>
      <c r="L54" s="29">
        <v>0</v>
      </c>
      <c s="24">
        <f>ROUND(ROUND(L54,2)*ROUND(G54,3),2)</f>
      </c>
      <c s="27" t="s">
        <v>55</v>
      </c>
      <c>
        <f>(M54*21)/100</f>
      </c>
      <c t="s">
        <v>27</v>
      </c>
    </row>
    <row r="55" spans="1:5" ht="12.75" customHeight="1">
      <c r="A55" s="30" t="s">
        <v>56</v>
      </c>
      <c r="E55" s="31" t="s">
        <v>1584</v>
      </c>
    </row>
    <row r="56" spans="1:5" ht="12.75" customHeight="1">
      <c r="A56" s="30" t="s">
        <v>57</v>
      </c>
      <c r="E56" s="32" t="s">
        <v>4</v>
      </c>
    </row>
    <row r="57" spans="5:5" ht="12.75" customHeight="1">
      <c r="E57" s="31" t="s">
        <v>58</v>
      </c>
    </row>
    <row r="58" spans="1:16" ht="12.75" customHeight="1">
      <c r="A58" t="s">
        <v>50</v>
      </c>
      <c s="6" t="s">
        <v>95</v>
      </c>
      <c s="6" t="s">
        <v>942</v>
      </c>
      <c t="s">
        <v>4</v>
      </c>
      <c s="26" t="s">
        <v>943</v>
      </c>
      <c s="27" t="s">
        <v>98</v>
      </c>
      <c s="28">
        <v>1</v>
      </c>
      <c s="27">
        <v>0</v>
      </c>
      <c s="27">
        <f>ROUND(G58*H58,6)</f>
      </c>
      <c r="L58" s="29">
        <v>0</v>
      </c>
      <c s="24">
        <f>ROUND(ROUND(L58,2)*ROUND(G58,3),2)</f>
      </c>
      <c s="27" t="s">
        <v>55</v>
      </c>
      <c>
        <f>(M58*21)/100</f>
      </c>
      <c t="s">
        <v>27</v>
      </c>
    </row>
    <row r="59" spans="1:5" ht="12.75" customHeight="1">
      <c r="A59" s="30" t="s">
        <v>56</v>
      </c>
      <c r="E59" s="31" t="s">
        <v>943</v>
      </c>
    </row>
    <row r="60" spans="1:5" ht="12.75" customHeight="1">
      <c r="A60" s="30" t="s">
        <v>57</v>
      </c>
      <c r="E60" s="32" t="s">
        <v>4</v>
      </c>
    </row>
    <row r="61" spans="5:5" ht="12.75" customHeight="1">
      <c r="E61" s="31" t="s">
        <v>58</v>
      </c>
    </row>
    <row r="62" spans="1:16" ht="12.75" customHeight="1">
      <c r="A62" t="s">
        <v>50</v>
      </c>
      <c s="6" t="s">
        <v>99</v>
      </c>
      <c s="6" t="s">
        <v>1585</v>
      </c>
      <c t="s">
        <v>4</v>
      </c>
      <c s="26" t="s">
        <v>1348</v>
      </c>
      <c s="27" t="s">
        <v>1085</v>
      </c>
      <c s="28">
        <v>750</v>
      </c>
      <c s="27">
        <v>0</v>
      </c>
      <c s="27">
        <f>ROUND(G62*H62,6)</f>
      </c>
      <c r="L62" s="29">
        <v>0</v>
      </c>
      <c s="24">
        <f>ROUND(ROUND(L62,2)*ROUND(G62,3),2)</f>
      </c>
      <c s="27" t="s">
        <v>55</v>
      </c>
      <c>
        <f>(M62*21)/100</f>
      </c>
      <c t="s">
        <v>27</v>
      </c>
    </row>
    <row r="63" spans="1:5" ht="12.75" customHeight="1">
      <c r="A63" s="30" t="s">
        <v>56</v>
      </c>
      <c r="E63" s="31" t="s">
        <v>1348</v>
      </c>
    </row>
    <row r="64" spans="1:5" ht="12.75" customHeight="1">
      <c r="A64" s="30" t="s">
        <v>57</v>
      </c>
      <c r="E64" s="32" t="s">
        <v>4</v>
      </c>
    </row>
    <row r="65" spans="5:5" ht="12.75" customHeight="1">
      <c r="E65" s="31" t="s">
        <v>58</v>
      </c>
    </row>
    <row r="66" spans="1:16" ht="12.75" customHeight="1">
      <c r="A66" t="s">
        <v>50</v>
      </c>
      <c s="6" t="s">
        <v>102</v>
      </c>
      <c s="6" t="s">
        <v>1364</v>
      </c>
      <c t="s">
        <v>4</v>
      </c>
      <c s="26" t="s">
        <v>1365</v>
      </c>
      <c s="27" t="s">
        <v>82</v>
      </c>
      <c s="28">
        <v>96</v>
      </c>
      <c s="27">
        <v>0</v>
      </c>
      <c s="27">
        <f>ROUND(G66*H66,6)</f>
      </c>
      <c r="L66" s="29">
        <v>0</v>
      </c>
      <c s="24">
        <f>ROUND(ROUND(L66,2)*ROUND(G66,3),2)</f>
      </c>
      <c s="27" t="s">
        <v>55</v>
      </c>
      <c>
        <f>(M66*21)/100</f>
      </c>
      <c t="s">
        <v>27</v>
      </c>
    </row>
    <row r="67" spans="1:5" ht="12.75" customHeight="1">
      <c r="A67" s="30" t="s">
        <v>56</v>
      </c>
      <c r="E67" s="31" t="s">
        <v>1365</v>
      </c>
    </row>
    <row r="68" spans="1:5" ht="12.75" customHeight="1">
      <c r="A68" s="30" t="s">
        <v>57</v>
      </c>
      <c r="E68" s="32" t="s">
        <v>4</v>
      </c>
    </row>
    <row r="69" spans="5:5" ht="12.75" customHeight="1">
      <c r="E69" s="31" t="s">
        <v>58</v>
      </c>
    </row>
    <row r="70" spans="1:16" ht="12.75" customHeight="1">
      <c r="A70" t="s">
        <v>50</v>
      </c>
      <c s="6" t="s">
        <v>105</v>
      </c>
      <c s="6" t="s">
        <v>1586</v>
      </c>
      <c t="s">
        <v>4</v>
      </c>
      <c s="26" t="s">
        <v>1587</v>
      </c>
      <c s="27" t="s">
        <v>782</v>
      </c>
      <c s="28">
        <v>28.8</v>
      </c>
      <c s="27">
        <v>0</v>
      </c>
      <c s="27">
        <f>ROUND(G70*H70,6)</f>
      </c>
      <c r="L70" s="29">
        <v>0</v>
      </c>
      <c s="24">
        <f>ROUND(ROUND(L70,2)*ROUND(G70,3),2)</f>
      </c>
      <c s="27" t="s">
        <v>55</v>
      </c>
      <c>
        <f>(M70*21)/100</f>
      </c>
      <c t="s">
        <v>27</v>
      </c>
    </row>
    <row r="71" spans="1:5" ht="12.75" customHeight="1">
      <c r="A71" s="30" t="s">
        <v>56</v>
      </c>
      <c r="E71" s="31" t="s">
        <v>1587</v>
      </c>
    </row>
    <row r="72" spans="1:5" ht="12.75" customHeight="1">
      <c r="A72" s="30" t="s">
        <v>57</v>
      </c>
      <c r="E72" s="32" t="s">
        <v>4</v>
      </c>
    </row>
    <row r="73" spans="5:5" ht="12.75" customHeight="1">
      <c r="E73" s="31" t="s">
        <v>58</v>
      </c>
    </row>
    <row r="74" spans="1:16" ht="12.75" customHeight="1">
      <c r="A74" t="s">
        <v>50</v>
      </c>
      <c s="6" t="s">
        <v>108</v>
      </c>
      <c s="6" t="s">
        <v>1588</v>
      </c>
      <c t="s">
        <v>4</v>
      </c>
      <c s="26" t="s">
        <v>1589</v>
      </c>
      <c s="27" t="s">
        <v>82</v>
      </c>
      <c s="28">
        <v>532</v>
      </c>
      <c s="27">
        <v>0</v>
      </c>
      <c s="27">
        <f>ROUND(G74*H74,6)</f>
      </c>
      <c r="L74" s="29">
        <v>0</v>
      </c>
      <c s="24">
        <f>ROUND(ROUND(L74,2)*ROUND(G74,3),2)</f>
      </c>
      <c s="27" t="s">
        <v>55</v>
      </c>
      <c>
        <f>(M74*21)/100</f>
      </c>
      <c t="s">
        <v>27</v>
      </c>
    </row>
    <row r="75" spans="1:5" ht="12.75" customHeight="1">
      <c r="A75" s="30" t="s">
        <v>56</v>
      </c>
      <c r="E75" s="31" t="s">
        <v>1589</v>
      </c>
    </row>
    <row r="76" spans="1:5" ht="25.5" customHeight="1">
      <c r="A76" s="30" t="s">
        <v>57</v>
      </c>
      <c r="E76" s="32" t="s">
        <v>1590</v>
      </c>
    </row>
    <row r="77" spans="5:5" ht="12.75" customHeight="1">
      <c r="E77" s="31" t="s">
        <v>1591</v>
      </c>
    </row>
    <row r="78" spans="1:16" ht="12.75" customHeight="1">
      <c r="A78" t="s">
        <v>50</v>
      </c>
      <c s="6" t="s">
        <v>111</v>
      </c>
      <c s="6" t="s">
        <v>764</v>
      </c>
      <c t="s">
        <v>4</v>
      </c>
      <c s="26" t="s">
        <v>765</v>
      </c>
      <c s="27" t="s">
        <v>82</v>
      </c>
      <c s="28">
        <v>32</v>
      </c>
      <c s="27">
        <v>0</v>
      </c>
      <c s="27">
        <f>ROUND(G78*H78,6)</f>
      </c>
      <c r="L78" s="29">
        <v>0</v>
      </c>
      <c s="24">
        <f>ROUND(ROUND(L78,2)*ROUND(G78,3),2)</f>
      </c>
      <c s="27" t="s">
        <v>55</v>
      </c>
      <c>
        <f>(M78*21)/100</f>
      </c>
      <c t="s">
        <v>27</v>
      </c>
    </row>
    <row r="79" spans="1:5" ht="12.75" customHeight="1">
      <c r="A79" s="30" t="s">
        <v>56</v>
      </c>
      <c r="E79" s="31" t="s">
        <v>765</v>
      </c>
    </row>
    <row r="80" spans="1:5" ht="12.75" customHeight="1">
      <c r="A80" s="30" t="s">
        <v>57</v>
      </c>
      <c r="E80" s="32" t="s">
        <v>4</v>
      </c>
    </row>
    <row r="81" spans="5:5" ht="12.75" customHeight="1">
      <c r="E81" s="31" t="s">
        <v>58</v>
      </c>
    </row>
    <row r="82" spans="1:16" ht="12.75" customHeight="1">
      <c r="A82" t="s">
        <v>50</v>
      </c>
      <c s="6" t="s">
        <v>114</v>
      </c>
      <c s="6" t="s">
        <v>1592</v>
      </c>
      <c t="s">
        <v>4</v>
      </c>
      <c s="26" t="s">
        <v>1593</v>
      </c>
      <c s="27" t="s">
        <v>82</v>
      </c>
      <c s="28">
        <v>11</v>
      </c>
      <c s="27">
        <v>0</v>
      </c>
      <c s="27">
        <f>ROUND(G82*H82,6)</f>
      </c>
      <c r="L82" s="29">
        <v>0</v>
      </c>
      <c s="24">
        <f>ROUND(ROUND(L82,2)*ROUND(G82,3),2)</f>
      </c>
      <c s="27" t="s">
        <v>55</v>
      </c>
      <c>
        <f>(M82*21)/100</f>
      </c>
      <c t="s">
        <v>27</v>
      </c>
    </row>
    <row r="83" spans="1:5" ht="12.75" customHeight="1">
      <c r="A83" s="30" t="s">
        <v>56</v>
      </c>
      <c r="E83" s="31" t="s">
        <v>1593</v>
      </c>
    </row>
    <row r="84" spans="1:5" ht="12.75" customHeight="1">
      <c r="A84" s="30" t="s">
        <v>57</v>
      </c>
      <c r="E84" s="32" t="s">
        <v>4</v>
      </c>
    </row>
    <row r="85" spans="5:5" ht="12.75" customHeight="1">
      <c r="E85" s="31" t="s">
        <v>58</v>
      </c>
    </row>
    <row r="86" spans="1:16" ht="12.75" customHeight="1">
      <c r="A86" t="s">
        <v>50</v>
      </c>
      <c s="6" t="s">
        <v>117</v>
      </c>
      <c s="6" t="s">
        <v>1594</v>
      </c>
      <c t="s">
        <v>4</v>
      </c>
      <c s="26" t="s">
        <v>1595</v>
      </c>
      <c s="27" t="s">
        <v>82</v>
      </c>
      <c s="28">
        <v>92</v>
      </c>
      <c s="27">
        <v>0</v>
      </c>
      <c s="27">
        <f>ROUND(G86*H86,6)</f>
      </c>
      <c r="L86" s="29">
        <v>0</v>
      </c>
      <c s="24">
        <f>ROUND(ROUND(L86,2)*ROUND(G86,3),2)</f>
      </c>
      <c s="27" t="s">
        <v>55</v>
      </c>
      <c>
        <f>(M86*21)/100</f>
      </c>
      <c t="s">
        <v>27</v>
      </c>
    </row>
    <row r="87" spans="1:5" ht="12.75" customHeight="1">
      <c r="A87" s="30" t="s">
        <v>56</v>
      </c>
      <c r="E87" s="31" t="s">
        <v>1595</v>
      </c>
    </row>
    <row r="88" spans="1:5" ht="12.75" customHeight="1">
      <c r="A88" s="30" t="s">
        <v>57</v>
      </c>
      <c r="E88" s="32" t="s">
        <v>4</v>
      </c>
    </row>
    <row r="89" spans="5:5" ht="12.75" customHeight="1">
      <c r="E89" s="31" t="s">
        <v>58</v>
      </c>
    </row>
    <row r="90" spans="1:16" ht="12.75" customHeight="1">
      <c r="A90" t="s">
        <v>50</v>
      </c>
      <c s="6" t="s">
        <v>121</v>
      </c>
      <c s="6" t="s">
        <v>1596</v>
      </c>
      <c t="s">
        <v>4</v>
      </c>
      <c s="26" t="s">
        <v>1597</v>
      </c>
      <c s="27" t="s">
        <v>82</v>
      </c>
      <c s="28">
        <v>92</v>
      </c>
      <c s="27">
        <v>0</v>
      </c>
      <c s="27">
        <f>ROUND(G90*H90,6)</f>
      </c>
      <c r="L90" s="29">
        <v>0</v>
      </c>
      <c s="24">
        <f>ROUND(ROUND(L90,2)*ROUND(G90,3),2)</f>
      </c>
      <c s="27" t="s">
        <v>55</v>
      </c>
      <c>
        <f>(M90*21)/100</f>
      </c>
      <c t="s">
        <v>27</v>
      </c>
    </row>
    <row r="91" spans="1:5" ht="12.75" customHeight="1">
      <c r="A91" s="30" t="s">
        <v>56</v>
      </c>
      <c r="E91" s="31" t="s">
        <v>1597</v>
      </c>
    </row>
    <row r="92" spans="1:5" ht="12.75" customHeight="1">
      <c r="A92" s="30" t="s">
        <v>57</v>
      </c>
      <c r="E92" s="32" t="s">
        <v>4</v>
      </c>
    </row>
    <row r="93" spans="5:5" ht="12.75" customHeight="1">
      <c r="E93" s="31" t="s">
        <v>58</v>
      </c>
    </row>
    <row r="94" spans="1:16" ht="12.75" customHeight="1">
      <c r="A94" t="s">
        <v>50</v>
      </c>
      <c s="6" t="s">
        <v>126</v>
      </c>
      <c s="6" t="s">
        <v>692</v>
      </c>
      <c t="s">
        <v>4</v>
      </c>
      <c s="26" t="s">
        <v>693</v>
      </c>
      <c s="27" t="s">
        <v>82</v>
      </c>
      <c s="28">
        <v>28</v>
      </c>
      <c s="27">
        <v>0</v>
      </c>
      <c s="27">
        <f>ROUND(G94*H94,6)</f>
      </c>
      <c r="L94" s="29">
        <v>0</v>
      </c>
      <c s="24">
        <f>ROUND(ROUND(L94,2)*ROUND(G94,3),2)</f>
      </c>
      <c s="27" t="s">
        <v>55</v>
      </c>
      <c>
        <f>(M94*21)/100</f>
      </c>
      <c t="s">
        <v>27</v>
      </c>
    </row>
    <row r="95" spans="1:5" ht="12.75" customHeight="1">
      <c r="A95" s="30" t="s">
        <v>56</v>
      </c>
      <c r="E95" s="31" t="s">
        <v>693</v>
      </c>
    </row>
    <row r="96" spans="1:5" ht="25.5" customHeight="1">
      <c r="A96" s="30" t="s">
        <v>57</v>
      </c>
      <c r="E96" s="32" t="s">
        <v>1598</v>
      </c>
    </row>
    <row r="97" spans="5:5" ht="12.75" customHeight="1">
      <c r="E97" s="31" t="s">
        <v>58</v>
      </c>
    </row>
    <row r="98" spans="1:16" ht="12.75" customHeight="1">
      <c r="A98" t="s">
        <v>50</v>
      </c>
      <c s="6" t="s">
        <v>130</v>
      </c>
      <c s="6" t="s">
        <v>1366</v>
      </c>
      <c t="s">
        <v>4</v>
      </c>
      <c s="26" t="s">
        <v>1367</v>
      </c>
      <c s="27" t="s">
        <v>82</v>
      </c>
      <c s="28">
        <v>28</v>
      </c>
      <c s="27">
        <v>0</v>
      </c>
      <c s="27">
        <f>ROUND(G98*H98,6)</f>
      </c>
      <c r="L98" s="29">
        <v>0</v>
      </c>
      <c s="24">
        <f>ROUND(ROUND(L98,2)*ROUND(G98,3),2)</f>
      </c>
      <c s="27" t="s">
        <v>55</v>
      </c>
      <c>
        <f>(M98*21)/100</f>
      </c>
      <c t="s">
        <v>27</v>
      </c>
    </row>
    <row r="99" spans="1:5" ht="12.75" customHeight="1">
      <c r="A99" s="30" t="s">
        <v>56</v>
      </c>
      <c r="E99" s="31" t="s">
        <v>1367</v>
      </c>
    </row>
    <row r="100" spans="1:5" ht="12.75" customHeight="1">
      <c r="A100" s="30" t="s">
        <v>57</v>
      </c>
      <c r="E100" s="32" t="s">
        <v>4</v>
      </c>
    </row>
    <row r="101" spans="5:5" ht="12.75" customHeight="1">
      <c r="E101" s="31" t="s">
        <v>58</v>
      </c>
    </row>
    <row r="102" spans="1:16" ht="12.75" customHeight="1">
      <c r="A102" t="s">
        <v>50</v>
      </c>
      <c s="6" t="s">
        <v>133</v>
      </c>
      <c s="6" t="s">
        <v>364</v>
      </c>
      <c t="s">
        <v>4</v>
      </c>
      <c s="26" t="s">
        <v>365</v>
      </c>
      <c s="27" t="s">
        <v>82</v>
      </c>
      <c s="28">
        <v>1913</v>
      </c>
      <c s="27">
        <v>0</v>
      </c>
      <c s="27">
        <f>ROUND(G102*H102,6)</f>
      </c>
      <c r="L102" s="29">
        <v>0</v>
      </c>
      <c s="24">
        <f>ROUND(ROUND(L102,2)*ROUND(G102,3),2)</f>
      </c>
      <c s="27" t="s">
        <v>55</v>
      </c>
      <c>
        <f>(M102*21)/100</f>
      </c>
      <c t="s">
        <v>27</v>
      </c>
    </row>
    <row r="103" spans="1:5" ht="12.75" customHeight="1">
      <c r="A103" s="30" t="s">
        <v>56</v>
      </c>
      <c r="E103" s="31" t="s">
        <v>365</v>
      </c>
    </row>
    <row r="104" spans="1:5" ht="25.5" customHeight="1">
      <c r="A104" s="30" t="s">
        <v>57</v>
      </c>
      <c r="E104" s="32" t="s">
        <v>1599</v>
      </c>
    </row>
    <row r="105" spans="5:5" ht="12.75" customHeight="1">
      <c r="E105" s="31" t="s">
        <v>58</v>
      </c>
    </row>
    <row r="106" spans="1:16" ht="12.75" customHeight="1">
      <c r="A106" t="s">
        <v>50</v>
      </c>
      <c s="6" t="s">
        <v>136</v>
      </c>
      <c s="6" t="s">
        <v>1600</v>
      </c>
      <c t="s">
        <v>4</v>
      </c>
      <c s="26" t="s">
        <v>1601</v>
      </c>
      <c s="27" t="s">
        <v>82</v>
      </c>
      <c s="28">
        <v>1322</v>
      </c>
      <c s="27">
        <v>0</v>
      </c>
      <c s="27">
        <f>ROUND(G106*H106,6)</f>
      </c>
      <c r="L106" s="29">
        <v>0</v>
      </c>
      <c s="24">
        <f>ROUND(ROUND(L106,2)*ROUND(G106,3),2)</f>
      </c>
      <c s="27" t="s">
        <v>55</v>
      </c>
      <c>
        <f>(M106*21)/100</f>
      </c>
      <c t="s">
        <v>27</v>
      </c>
    </row>
    <row r="107" spans="1:5" ht="12.75" customHeight="1">
      <c r="A107" s="30" t="s">
        <v>56</v>
      </c>
      <c r="E107" s="31" t="s">
        <v>1601</v>
      </c>
    </row>
    <row r="108" spans="1:5" ht="25.5" customHeight="1">
      <c r="A108" s="30" t="s">
        <v>57</v>
      </c>
      <c r="E108" s="32" t="s">
        <v>1602</v>
      </c>
    </row>
    <row r="109" spans="5:5" ht="12.75" customHeight="1">
      <c r="E109" s="31" t="s">
        <v>58</v>
      </c>
    </row>
    <row r="110" spans="1:16" ht="12.75" customHeight="1">
      <c r="A110" t="s">
        <v>50</v>
      </c>
      <c s="6" t="s">
        <v>139</v>
      </c>
      <c s="6" t="s">
        <v>366</v>
      </c>
      <c t="s">
        <v>4</v>
      </c>
      <c s="26" t="s">
        <v>367</v>
      </c>
      <c s="27" t="s">
        <v>82</v>
      </c>
      <c s="28">
        <v>1951</v>
      </c>
      <c s="27">
        <v>0</v>
      </c>
      <c s="27">
        <f>ROUND(G110*H110,6)</f>
      </c>
      <c r="L110" s="29">
        <v>0</v>
      </c>
      <c s="24">
        <f>ROUND(ROUND(L110,2)*ROUND(G110,3),2)</f>
      </c>
      <c s="27" t="s">
        <v>55</v>
      </c>
      <c>
        <f>(M110*21)/100</f>
      </c>
      <c t="s">
        <v>27</v>
      </c>
    </row>
    <row r="111" spans="1:5" ht="12.75" customHeight="1">
      <c r="A111" s="30" t="s">
        <v>56</v>
      </c>
      <c r="E111" s="31" t="s">
        <v>367</v>
      </c>
    </row>
    <row r="112" spans="1:5" ht="25.5" customHeight="1">
      <c r="A112" s="30" t="s">
        <v>57</v>
      </c>
      <c r="E112" s="32" t="s">
        <v>1603</v>
      </c>
    </row>
    <row r="113" spans="5:5" ht="12.75" customHeight="1">
      <c r="E113" s="31" t="s">
        <v>58</v>
      </c>
    </row>
    <row r="114" spans="1:16" ht="12.75" customHeight="1">
      <c r="A114" t="s">
        <v>50</v>
      </c>
      <c s="6" t="s">
        <v>142</v>
      </c>
      <c s="6" t="s">
        <v>1604</v>
      </c>
      <c t="s">
        <v>4</v>
      </c>
      <c s="26" t="s">
        <v>1605</v>
      </c>
      <c s="27" t="s">
        <v>82</v>
      </c>
      <c s="28">
        <v>2699</v>
      </c>
      <c s="27">
        <v>0</v>
      </c>
      <c s="27">
        <f>ROUND(G114*H114,6)</f>
      </c>
      <c r="L114" s="29">
        <v>0</v>
      </c>
      <c s="24">
        <f>ROUND(ROUND(L114,2)*ROUND(G114,3),2)</f>
      </c>
      <c s="27" t="s">
        <v>55</v>
      </c>
      <c>
        <f>(M114*21)/100</f>
      </c>
      <c t="s">
        <v>27</v>
      </c>
    </row>
    <row r="115" spans="1:5" ht="12.75" customHeight="1">
      <c r="A115" s="30" t="s">
        <v>56</v>
      </c>
      <c r="E115" s="31" t="s">
        <v>1605</v>
      </c>
    </row>
    <row r="116" spans="1:5" ht="25.5" customHeight="1">
      <c r="A116" s="30" t="s">
        <v>57</v>
      </c>
      <c r="E116" s="32" t="s">
        <v>1606</v>
      </c>
    </row>
    <row r="117" spans="5:5" ht="12.75" customHeight="1">
      <c r="E117" s="31" t="s">
        <v>58</v>
      </c>
    </row>
    <row r="118" spans="1:16" ht="12.75" customHeight="1">
      <c r="A118" t="s">
        <v>50</v>
      </c>
      <c s="6" t="s">
        <v>145</v>
      </c>
      <c s="6" t="s">
        <v>1607</v>
      </c>
      <c t="s">
        <v>4</v>
      </c>
      <c s="26" t="s">
        <v>1608</v>
      </c>
      <c s="27" t="s">
        <v>82</v>
      </c>
      <c s="28">
        <v>4894</v>
      </c>
      <c s="27">
        <v>0</v>
      </c>
      <c s="27">
        <f>ROUND(G118*H118,6)</f>
      </c>
      <c r="L118" s="29">
        <v>0</v>
      </c>
      <c s="24">
        <f>ROUND(ROUND(L118,2)*ROUND(G118,3),2)</f>
      </c>
      <c s="27" t="s">
        <v>55</v>
      </c>
      <c>
        <f>(M118*21)/100</f>
      </c>
      <c t="s">
        <v>27</v>
      </c>
    </row>
    <row r="119" spans="1:5" ht="12.75" customHeight="1">
      <c r="A119" s="30" t="s">
        <v>56</v>
      </c>
      <c r="E119" s="31" t="s">
        <v>1608</v>
      </c>
    </row>
    <row r="120" spans="1:5" ht="25.5" customHeight="1">
      <c r="A120" s="30" t="s">
        <v>57</v>
      </c>
      <c r="E120" s="32" t="s">
        <v>1609</v>
      </c>
    </row>
    <row r="121" spans="5:5" ht="12.75" customHeight="1">
      <c r="E121" s="31" t="s">
        <v>58</v>
      </c>
    </row>
    <row r="122" spans="1:16" ht="12.75" customHeight="1">
      <c r="A122" t="s">
        <v>50</v>
      </c>
      <c s="6" t="s">
        <v>148</v>
      </c>
      <c s="6" t="s">
        <v>1610</v>
      </c>
      <c t="s">
        <v>4</v>
      </c>
      <c s="26" t="s">
        <v>1611</v>
      </c>
      <c s="27" t="s">
        <v>82</v>
      </c>
      <c s="28">
        <v>524</v>
      </c>
      <c s="27">
        <v>0</v>
      </c>
      <c s="27">
        <f>ROUND(G122*H122,6)</f>
      </c>
      <c r="L122" s="29">
        <v>0</v>
      </c>
      <c s="24">
        <f>ROUND(ROUND(L122,2)*ROUND(G122,3),2)</f>
      </c>
      <c s="27" t="s">
        <v>55</v>
      </c>
      <c>
        <f>(M122*21)/100</f>
      </c>
      <c t="s">
        <v>27</v>
      </c>
    </row>
    <row r="123" spans="1:5" ht="12.75" customHeight="1">
      <c r="A123" s="30" t="s">
        <v>56</v>
      </c>
      <c r="E123" s="31" t="s">
        <v>1611</v>
      </c>
    </row>
    <row r="124" spans="1:5" ht="25.5" customHeight="1">
      <c r="A124" s="30" t="s">
        <v>57</v>
      </c>
      <c r="E124" s="32" t="s">
        <v>1612</v>
      </c>
    </row>
    <row r="125" spans="5:5" ht="12.75" customHeight="1">
      <c r="E125" s="31" t="s">
        <v>58</v>
      </c>
    </row>
    <row r="126" spans="1:16" ht="12.75" customHeight="1">
      <c r="A126" t="s">
        <v>50</v>
      </c>
      <c s="6" t="s">
        <v>151</v>
      </c>
      <c s="6" t="s">
        <v>1613</v>
      </c>
      <c t="s">
        <v>4</v>
      </c>
      <c s="26" t="s">
        <v>1614</v>
      </c>
      <c s="27" t="s">
        <v>82</v>
      </c>
      <c s="28">
        <v>6</v>
      </c>
      <c s="27">
        <v>0</v>
      </c>
      <c s="27">
        <f>ROUND(G126*H126,6)</f>
      </c>
      <c r="L126" s="29">
        <v>0</v>
      </c>
      <c s="24">
        <f>ROUND(ROUND(L126,2)*ROUND(G126,3),2)</f>
      </c>
      <c s="27" t="s">
        <v>55</v>
      </c>
      <c>
        <f>(M126*21)/100</f>
      </c>
      <c t="s">
        <v>27</v>
      </c>
    </row>
    <row r="127" spans="1:5" ht="12.75" customHeight="1">
      <c r="A127" s="30" t="s">
        <v>56</v>
      </c>
      <c r="E127" s="31" t="s">
        <v>1614</v>
      </c>
    </row>
    <row r="128" spans="1:5" ht="12.75" customHeight="1">
      <c r="A128" s="30" t="s">
        <v>57</v>
      </c>
      <c r="E128" s="32" t="s">
        <v>4</v>
      </c>
    </row>
    <row r="129" spans="5:5" ht="12.75" customHeight="1">
      <c r="E129" s="31" t="s">
        <v>1615</v>
      </c>
    </row>
    <row r="130" spans="1:16" ht="12.75" customHeight="1">
      <c r="A130" t="s">
        <v>50</v>
      </c>
      <c s="6" t="s">
        <v>154</v>
      </c>
      <c s="6" t="s">
        <v>1616</v>
      </c>
      <c t="s">
        <v>4</v>
      </c>
      <c s="26" t="s">
        <v>1617</v>
      </c>
      <c s="27" t="s">
        <v>82</v>
      </c>
      <c s="28">
        <v>27</v>
      </c>
      <c s="27">
        <v>0</v>
      </c>
      <c s="27">
        <f>ROUND(G130*H130,6)</f>
      </c>
      <c r="L130" s="29">
        <v>0</v>
      </c>
      <c s="24">
        <f>ROUND(ROUND(L130,2)*ROUND(G130,3),2)</f>
      </c>
      <c s="27" t="s">
        <v>55</v>
      </c>
      <c>
        <f>(M130*21)/100</f>
      </c>
      <c t="s">
        <v>27</v>
      </c>
    </row>
    <row r="131" spans="1:5" ht="12.75" customHeight="1">
      <c r="A131" s="30" t="s">
        <v>56</v>
      </c>
      <c r="E131" s="31" t="s">
        <v>1617</v>
      </c>
    </row>
    <row r="132" spans="1:5" ht="12.75" customHeight="1">
      <c r="A132" s="30" t="s">
        <v>57</v>
      </c>
      <c r="E132" s="32" t="s">
        <v>4</v>
      </c>
    </row>
    <row r="133" spans="5:5" ht="12.75" customHeight="1">
      <c r="E133" s="31" t="s">
        <v>1615</v>
      </c>
    </row>
    <row r="134" spans="1:16" ht="12.75" customHeight="1">
      <c r="A134" t="s">
        <v>50</v>
      </c>
      <c s="6" t="s">
        <v>157</v>
      </c>
      <c s="6" t="s">
        <v>1618</v>
      </c>
      <c t="s">
        <v>4</v>
      </c>
      <c s="26" t="s">
        <v>1619</v>
      </c>
      <c s="27" t="s">
        <v>98</v>
      </c>
      <c s="28">
        <v>8</v>
      </c>
      <c s="27">
        <v>0</v>
      </c>
      <c s="27">
        <f>ROUND(G134*H134,6)</f>
      </c>
      <c r="L134" s="29">
        <v>0</v>
      </c>
      <c s="24">
        <f>ROUND(ROUND(L134,2)*ROUND(G134,3),2)</f>
      </c>
      <c s="27" t="s">
        <v>55</v>
      </c>
      <c>
        <f>(M134*21)/100</f>
      </c>
      <c t="s">
        <v>27</v>
      </c>
    </row>
    <row r="135" spans="1:5" ht="12.75" customHeight="1">
      <c r="A135" s="30" t="s">
        <v>56</v>
      </c>
      <c r="E135" s="31" t="s">
        <v>1619</v>
      </c>
    </row>
    <row r="136" spans="1:5" ht="12.75" customHeight="1">
      <c r="A136" s="30" t="s">
        <v>57</v>
      </c>
      <c r="E136" s="32" t="s">
        <v>4</v>
      </c>
    </row>
    <row r="137" spans="5:5" ht="12.75" customHeight="1">
      <c r="E137" s="31" t="s">
        <v>58</v>
      </c>
    </row>
    <row r="138" spans="1:16" ht="12.75" customHeight="1">
      <c r="A138" t="s">
        <v>50</v>
      </c>
      <c s="6" t="s">
        <v>161</v>
      </c>
      <c s="6" t="s">
        <v>368</v>
      </c>
      <c t="s">
        <v>4</v>
      </c>
      <c s="26" t="s">
        <v>369</v>
      </c>
      <c s="27" t="s">
        <v>98</v>
      </c>
      <c s="28">
        <v>176</v>
      </c>
      <c s="27">
        <v>0</v>
      </c>
      <c s="27">
        <f>ROUND(G138*H138,6)</f>
      </c>
      <c r="L138" s="29">
        <v>0</v>
      </c>
      <c s="24">
        <f>ROUND(ROUND(L138,2)*ROUND(G138,3),2)</f>
      </c>
      <c s="27" t="s">
        <v>55</v>
      </c>
      <c>
        <f>(M138*21)/100</f>
      </c>
      <c t="s">
        <v>27</v>
      </c>
    </row>
    <row r="139" spans="1:5" ht="12.75" customHeight="1">
      <c r="A139" s="30" t="s">
        <v>56</v>
      </c>
      <c r="E139" s="31" t="s">
        <v>369</v>
      </c>
    </row>
    <row r="140" spans="1:5" ht="25.5" customHeight="1">
      <c r="A140" s="30" t="s">
        <v>57</v>
      </c>
      <c r="E140" s="32" t="s">
        <v>1620</v>
      </c>
    </row>
    <row r="141" spans="5:5" ht="12.75" customHeight="1">
      <c r="E141" s="31" t="s">
        <v>58</v>
      </c>
    </row>
    <row r="142" spans="1:16" ht="12.75" customHeight="1">
      <c r="A142" t="s">
        <v>50</v>
      </c>
      <c s="6" t="s">
        <v>164</v>
      </c>
      <c s="6" t="s">
        <v>994</v>
      </c>
      <c t="s">
        <v>4</v>
      </c>
      <c s="26" t="s">
        <v>995</v>
      </c>
      <c s="27" t="s">
        <v>98</v>
      </c>
      <c s="28">
        <v>140</v>
      </c>
      <c s="27">
        <v>0</v>
      </c>
      <c s="27">
        <f>ROUND(G142*H142,6)</f>
      </c>
      <c r="L142" s="29">
        <v>0</v>
      </c>
      <c s="24">
        <f>ROUND(ROUND(L142,2)*ROUND(G142,3),2)</f>
      </c>
      <c s="27" t="s">
        <v>55</v>
      </c>
      <c>
        <f>(M142*21)/100</f>
      </c>
      <c t="s">
        <v>27</v>
      </c>
    </row>
    <row r="143" spans="1:5" ht="12.75" customHeight="1">
      <c r="A143" s="30" t="s">
        <v>56</v>
      </c>
      <c r="E143" s="31" t="s">
        <v>995</v>
      </c>
    </row>
    <row r="144" spans="1:5" ht="25.5" customHeight="1">
      <c r="A144" s="30" t="s">
        <v>57</v>
      </c>
      <c r="E144" s="32" t="s">
        <v>1621</v>
      </c>
    </row>
    <row r="145" spans="5:5" ht="12.75" customHeight="1">
      <c r="E145" s="31" t="s">
        <v>58</v>
      </c>
    </row>
    <row r="146" spans="1:16" ht="12.75" customHeight="1">
      <c r="A146" t="s">
        <v>50</v>
      </c>
      <c s="6" t="s">
        <v>167</v>
      </c>
      <c s="6" t="s">
        <v>982</v>
      </c>
      <c t="s">
        <v>4</v>
      </c>
      <c s="26" t="s">
        <v>983</v>
      </c>
      <c s="27" t="s">
        <v>98</v>
      </c>
      <c s="28">
        <v>162</v>
      </c>
      <c s="27">
        <v>0</v>
      </c>
      <c s="27">
        <f>ROUND(G146*H146,6)</f>
      </c>
      <c r="L146" s="29">
        <v>0</v>
      </c>
      <c s="24">
        <f>ROUND(ROUND(L146,2)*ROUND(G146,3),2)</f>
      </c>
      <c s="27" t="s">
        <v>55</v>
      </c>
      <c>
        <f>(M146*21)/100</f>
      </c>
      <c t="s">
        <v>27</v>
      </c>
    </row>
    <row r="147" spans="1:5" ht="12.75" customHeight="1">
      <c r="A147" s="30" t="s">
        <v>56</v>
      </c>
      <c r="E147" s="31" t="s">
        <v>983</v>
      </c>
    </row>
    <row r="148" spans="1:5" ht="25.5" customHeight="1">
      <c r="A148" s="30" t="s">
        <v>57</v>
      </c>
      <c r="E148" s="32" t="s">
        <v>1622</v>
      </c>
    </row>
    <row r="149" spans="5:5" ht="12.75" customHeight="1">
      <c r="E149" s="31" t="s">
        <v>58</v>
      </c>
    </row>
    <row r="150" spans="1:16" ht="12.75" customHeight="1">
      <c r="A150" t="s">
        <v>50</v>
      </c>
      <c s="6" t="s">
        <v>170</v>
      </c>
      <c s="6" t="s">
        <v>986</v>
      </c>
      <c t="s">
        <v>4</v>
      </c>
      <c s="26" t="s">
        <v>987</v>
      </c>
      <c s="27" t="s">
        <v>98</v>
      </c>
      <c s="28">
        <v>9</v>
      </c>
      <c s="27">
        <v>0</v>
      </c>
      <c s="27">
        <f>ROUND(G150*H150,6)</f>
      </c>
      <c r="L150" s="29">
        <v>0</v>
      </c>
      <c s="24">
        <f>ROUND(ROUND(L150,2)*ROUND(G150,3),2)</f>
      </c>
      <c s="27" t="s">
        <v>55</v>
      </c>
      <c>
        <f>(M150*21)/100</f>
      </c>
      <c t="s">
        <v>27</v>
      </c>
    </row>
    <row r="151" spans="1:5" ht="12.75" customHeight="1">
      <c r="A151" s="30" t="s">
        <v>56</v>
      </c>
      <c r="E151" s="31" t="s">
        <v>987</v>
      </c>
    </row>
    <row r="152" spans="1:5" ht="25.5" customHeight="1">
      <c r="A152" s="30" t="s">
        <v>57</v>
      </c>
      <c r="E152" s="32" t="s">
        <v>1623</v>
      </c>
    </row>
    <row r="153" spans="5:5" ht="12.75" customHeight="1">
      <c r="E153" s="31" t="s">
        <v>58</v>
      </c>
    </row>
    <row r="154" spans="1:16" ht="12.75" customHeight="1">
      <c r="A154" t="s">
        <v>50</v>
      </c>
      <c s="6" t="s">
        <v>173</v>
      </c>
      <c s="6" t="s">
        <v>1624</v>
      </c>
      <c t="s">
        <v>4</v>
      </c>
      <c s="26" t="s">
        <v>1625</v>
      </c>
      <c s="27" t="s">
        <v>82</v>
      </c>
      <c s="28">
        <v>227</v>
      </c>
      <c s="27">
        <v>0</v>
      </c>
      <c s="27">
        <f>ROUND(G154*H154,6)</f>
      </c>
      <c r="L154" s="29">
        <v>0</v>
      </c>
      <c s="24">
        <f>ROUND(ROUND(L154,2)*ROUND(G154,3),2)</f>
      </c>
      <c s="27" t="s">
        <v>55</v>
      </c>
      <c>
        <f>(M154*21)/100</f>
      </c>
      <c t="s">
        <v>27</v>
      </c>
    </row>
    <row r="155" spans="1:5" ht="12.75" customHeight="1">
      <c r="A155" s="30" t="s">
        <v>56</v>
      </c>
      <c r="E155" s="31" t="s">
        <v>1625</v>
      </c>
    </row>
    <row r="156" spans="1:5" ht="25.5" customHeight="1">
      <c r="A156" s="30" t="s">
        <v>57</v>
      </c>
      <c r="E156" s="32" t="s">
        <v>1626</v>
      </c>
    </row>
    <row r="157" spans="5:5" ht="12.75" customHeight="1">
      <c r="E157" s="31" t="s">
        <v>58</v>
      </c>
    </row>
    <row r="158" spans="1:16" ht="12.75" customHeight="1">
      <c r="A158" t="s">
        <v>50</v>
      </c>
      <c s="6" t="s">
        <v>176</v>
      </c>
      <c s="6" t="s">
        <v>881</v>
      </c>
      <c t="s">
        <v>4</v>
      </c>
      <c s="26" t="s">
        <v>882</v>
      </c>
      <c s="27" t="s">
        <v>82</v>
      </c>
      <c s="28">
        <v>13336</v>
      </c>
      <c s="27">
        <v>0</v>
      </c>
      <c s="27">
        <f>ROUND(G158*H158,6)</f>
      </c>
      <c r="L158" s="29">
        <v>0</v>
      </c>
      <c s="24">
        <f>ROUND(ROUND(L158,2)*ROUND(G158,3),2)</f>
      </c>
      <c s="27" t="s">
        <v>55</v>
      </c>
      <c>
        <f>(M158*21)/100</f>
      </c>
      <c t="s">
        <v>27</v>
      </c>
    </row>
    <row r="159" spans="1:5" ht="12.75" customHeight="1">
      <c r="A159" s="30" t="s">
        <v>56</v>
      </c>
      <c r="E159" s="31" t="s">
        <v>882</v>
      </c>
    </row>
    <row r="160" spans="1:5" ht="25.5" customHeight="1">
      <c r="A160" s="30" t="s">
        <v>57</v>
      </c>
      <c r="E160" s="32" t="s">
        <v>1627</v>
      </c>
    </row>
    <row r="161" spans="5:5" ht="12.75" customHeight="1">
      <c r="E161" s="31" t="s">
        <v>58</v>
      </c>
    </row>
    <row r="162" spans="1:16" ht="12.75" customHeight="1">
      <c r="A162" t="s">
        <v>50</v>
      </c>
      <c s="6" t="s">
        <v>179</v>
      </c>
      <c s="6" t="s">
        <v>883</v>
      </c>
      <c t="s">
        <v>4</v>
      </c>
      <c s="26" t="s">
        <v>884</v>
      </c>
      <c s="27" t="s">
        <v>98</v>
      </c>
      <c s="28">
        <v>454</v>
      </c>
      <c s="27">
        <v>0</v>
      </c>
      <c s="27">
        <f>ROUND(G162*H162,6)</f>
      </c>
      <c r="L162" s="29">
        <v>0</v>
      </c>
      <c s="24">
        <f>ROUND(ROUND(L162,2)*ROUND(G162,3),2)</f>
      </c>
      <c s="27" t="s">
        <v>55</v>
      </c>
      <c>
        <f>(M162*21)/100</f>
      </c>
      <c t="s">
        <v>27</v>
      </c>
    </row>
    <row r="163" spans="1:5" ht="12.75" customHeight="1">
      <c r="A163" s="30" t="s">
        <v>56</v>
      </c>
      <c r="E163" s="31" t="s">
        <v>884</v>
      </c>
    </row>
    <row r="164" spans="1:5" ht="25.5" customHeight="1">
      <c r="A164" s="30" t="s">
        <v>57</v>
      </c>
      <c r="E164" s="32" t="s">
        <v>1628</v>
      </c>
    </row>
    <row r="165" spans="5:5" ht="12.75" customHeight="1">
      <c r="E165" s="31" t="s">
        <v>58</v>
      </c>
    </row>
    <row r="166" spans="1:16" ht="12.75" customHeight="1">
      <c r="A166" t="s">
        <v>50</v>
      </c>
      <c s="6" t="s">
        <v>182</v>
      </c>
      <c s="6" t="s">
        <v>100</v>
      </c>
      <c t="s">
        <v>4</v>
      </c>
      <c s="26" t="s">
        <v>101</v>
      </c>
      <c s="27" t="s">
        <v>98</v>
      </c>
      <c s="28">
        <v>108</v>
      </c>
      <c s="27">
        <v>0</v>
      </c>
      <c s="27">
        <f>ROUND(G166*H166,6)</f>
      </c>
      <c r="L166" s="29">
        <v>0</v>
      </c>
      <c s="24">
        <f>ROUND(ROUND(L166,2)*ROUND(G166,3),2)</f>
      </c>
      <c s="27" t="s">
        <v>55</v>
      </c>
      <c>
        <f>(M166*21)/100</f>
      </c>
      <c t="s">
        <v>27</v>
      </c>
    </row>
    <row r="167" spans="1:5" ht="12.75" customHeight="1">
      <c r="A167" s="30" t="s">
        <v>56</v>
      </c>
      <c r="E167" s="31" t="s">
        <v>101</v>
      </c>
    </row>
    <row r="168" spans="1:5" ht="25.5" customHeight="1">
      <c r="A168" s="30" t="s">
        <v>57</v>
      </c>
      <c r="E168" s="32" t="s">
        <v>1629</v>
      </c>
    </row>
    <row r="169" spans="5:5" ht="12.75" customHeight="1">
      <c r="E169" s="31" t="s">
        <v>58</v>
      </c>
    </row>
    <row r="170" spans="1:16" ht="12.75" customHeight="1">
      <c r="A170" t="s">
        <v>50</v>
      </c>
      <c s="6" t="s">
        <v>185</v>
      </c>
      <c s="6" t="s">
        <v>96</v>
      </c>
      <c t="s">
        <v>4</v>
      </c>
      <c s="26" t="s">
        <v>97</v>
      </c>
      <c s="27" t="s">
        <v>98</v>
      </c>
      <c s="28">
        <v>48</v>
      </c>
      <c s="27">
        <v>0</v>
      </c>
      <c s="27">
        <f>ROUND(G170*H170,6)</f>
      </c>
      <c r="L170" s="29">
        <v>0</v>
      </c>
      <c s="24">
        <f>ROUND(ROUND(L170,2)*ROUND(G170,3),2)</f>
      </c>
      <c s="27" t="s">
        <v>55</v>
      </c>
      <c>
        <f>(M170*21)/100</f>
      </c>
      <c t="s">
        <v>27</v>
      </c>
    </row>
    <row r="171" spans="1:5" ht="12.75" customHeight="1">
      <c r="A171" s="30" t="s">
        <v>56</v>
      </c>
      <c r="E171" s="31" t="s">
        <v>97</v>
      </c>
    </row>
    <row r="172" spans="1:5" ht="25.5" customHeight="1">
      <c r="A172" s="30" t="s">
        <v>57</v>
      </c>
      <c r="E172" s="32" t="s">
        <v>1630</v>
      </c>
    </row>
    <row r="173" spans="5:5" ht="12.75" customHeight="1">
      <c r="E173" s="31" t="s">
        <v>58</v>
      </c>
    </row>
    <row r="174" spans="1:16" ht="12.75" customHeight="1">
      <c r="A174" t="s">
        <v>50</v>
      </c>
      <c s="6" t="s">
        <v>188</v>
      </c>
      <c s="6" t="s">
        <v>1461</v>
      </c>
      <c t="s">
        <v>4</v>
      </c>
      <c s="26" t="s">
        <v>1462</v>
      </c>
      <c s="27" t="s">
        <v>82</v>
      </c>
      <c s="28">
        <v>31</v>
      </c>
      <c s="27">
        <v>0</v>
      </c>
      <c s="27">
        <f>ROUND(G174*H174,6)</f>
      </c>
      <c r="L174" s="29">
        <v>0</v>
      </c>
      <c s="24">
        <f>ROUND(ROUND(L174,2)*ROUND(G174,3),2)</f>
      </c>
      <c s="27" t="s">
        <v>55</v>
      </c>
      <c>
        <f>(M174*21)/100</f>
      </c>
      <c t="s">
        <v>27</v>
      </c>
    </row>
    <row r="175" spans="1:5" ht="12.75" customHeight="1">
      <c r="A175" s="30" t="s">
        <v>56</v>
      </c>
      <c r="E175" s="31" t="s">
        <v>1462</v>
      </c>
    </row>
    <row r="176" spans="1:5" ht="25.5" customHeight="1">
      <c r="A176" s="30" t="s">
        <v>57</v>
      </c>
      <c r="E176" s="32" t="s">
        <v>1631</v>
      </c>
    </row>
    <row r="177" spans="5:5" ht="12.75" customHeight="1">
      <c r="E177" s="31" t="s">
        <v>58</v>
      </c>
    </row>
    <row r="178" spans="1:16" ht="12.75" customHeight="1">
      <c r="A178" t="s">
        <v>50</v>
      </c>
      <c s="6" t="s">
        <v>191</v>
      </c>
      <c s="6" t="s">
        <v>362</v>
      </c>
      <c t="s">
        <v>4</v>
      </c>
      <c s="26" t="s">
        <v>363</v>
      </c>
      <c s="27" t="s">
        <v>98</v>
      </c>
      <c s="28">
        <v>62</v>
      </c>
      <c s="27">
        <v>0</v>
      </c>
      <c s="27">
        <f>ROUND(G178*H178,6)</f>
      </c>
      <c r="L178" s="29">
        <v>0</v>
      </c>
      <c s="24">
        <f>ROUND(ROUND(L178,2)*ROUND(G178,3),2)</f>
      </c>
      <c s="27" t="s">
        <v>55</v>
      </c>
      <c>
        <f>(M178*21)/100</f>
      </c>
      <c t="s">
        <v>27</v>
      </c>
    </row>
    <row r="179" spans="1:5" ht="12.75" customHeight="1">
      <c r="A179" s="30" t="s">
        <v>56</v>
      </c>
      <c r="E179" s="31" t="s">
        <v>363</v>
      </c>
    </row>
    <row r="180" spans="1:5" ht="25.5" customHeight="1">
      <c r="A180" s="30" t="s">
        <v>57</v>
      </c>
      <c r="E180" s="32" t="s">
        <v>1632</v>
      </c>
    </row>
    <row r="181" spans="5:5" ht="12.75" customHeight="1">
      <c r="E181" s="31" t="s">
        <v>58</v>
      </c>
    </row>
    <row r="182" spans="1:16" ht="12.75" customHeight="1">
      <c r="A182" t="s">
        <v>50</v>
      </c>
      <c s="6" t="s">
        <v>194</v>
      </c>
      <c s="6" t="s">
        <v>374</v>
      </c>
      <c t="s">
        <v>4</v>
      </c>
      <c s="26" t="s">
        <v>375</v>
      </c>
      <c s="27" t="s">
        <v>98</v>
      </c>
      <c s="28">
        <v>42</v>
      </c>
      <c s="27">
        <v>0</v>
      </c>
      <c s="27">
        <f>ROUND(G182*H182,6)</f>
      </c>
      <c r="L182" s="29">
        <v>0</v>
      </c>
      <c s="24">
        <f>ROUND(ROUND(L182,2)*ROUND(G182,3),2)</f>
      </c>
      <c s="27" t="s">
        <v>55</v>
      </c>
      <c>
        <f>(M182*21)/100</f>
      </c>
      <c t="s">
        <v>27</v>
      </c>
    </row>
    <row r="183" spans="1:5" ht="12.75" customHeight="1">
      <c r="A183" s="30" t="s">
        <v>56</v>
      </c>
      <c r="E183" s="31" t="s">
        <v>375</v>
      </c>
    </row>
    <row r="184" spans="1:5" ht="25.5" customHeight="1">
      <c r="A184" s="30" t="s">
        <v>57</v>
      </c>
      <c r="E184" s="32" t="s">
        <v>1633</v>
      </c>
    </row>
    <row r="185" spans="5:5" ht="12.75" customHeight="1">
      <c r="E185" s="31" t="s">
        <v>58</v>
      </c>
    </row>
    <row r="186" spans="1:16" ht="12.75" customHeight="1">
      <c r="A186" t="s">
        <v>50</v>
      </c>
      <c s="6" t="s">
        <v>197</v>
      </c>
      <c s="6" t="s">
        <v>851</v>
      </c>
      <c t="s">
        <v>4</v>
      </c>
      <c s="26" t="s">
        <v>852</v>
      </c>
      <c s="27" t="s">
        <v>98</v>
      </c>
      <c s="28">
        <v>1</v>
      </c>
      <c s="27">
        <v>0</v>
      </c>
      <c s="27">
        <f>ROUND(G186*H186,6)</f>
      </c>
      <c r="L186" s="29">
        <v>0</v>
      </c>
      <c s="24">
        <f>ROUND(ROUND(L186,2)*ROUND(G186,3),2)</f>
      </c>
      <c s="27" t="s">
        <v>55</v>
      </c>
      <c>
        <f>(M186*21)/100</f>
      </c>
      <c t="s">
        <v>27</v>
      </c>
    </row>
    <row r="187" spans="1:5" ht="12.75" customHeight="1">
      <c r="A187" s="30" t="s">
        <v>56</v>
      </c>
      <c r="E187" s="31" t="s">
        <v>852</v>
      </c>
    </row>
    <row r="188" spans="1:5" ht="12.75" customHeight="1">
      <c r="A188" s="30" t="s">
        <v>57</v>
      </c>
      <c r="E188" s="32" t="s">
        <v>4</v>
      </c>
    </row>
    <row r="189" spans="5:5" ht="12.75" customHeight="1">
      <c r="E189" s="31" t="s">
        <v>58</v>
      </c>
    </row>
    <row r="190" spans="1:16" ht="12.75" customHeight="1">
      <c r="A190" t="s">
        <v>50</v>
      </c>
      <c s="6" t="s">
        <v>200</v>
      </c>
      <c s="6" t="s">
        <v>853</v>
      </c>
      <c t="s">
        <v>4</v>
      </c>
      <c s="26" t="s">
        <v>854</v>
      </c>
      <c s="27" t="s">
        <v>98</v>
      </c>
      <c s="28">
        <v>49</v>
      </c>
      <c s="27">
        <v>0</v>
      </c>
      <c s="27">
        <f>ROUND(G190*H190,6)</f>
      </c>
      <c r="L190" s="29">
        <v>0</v>
      </c>
      <c s="24">
        <f>ROUND(ROUND(L190,2)*ROUND(G190,3),2)</f>
      </c>
      <c s="27" t="s">
        <v>55</v>
      </c>
      <c>
        <f>(M190*21)/100</f>
      </c>
      <c t="s">
        <v>27</v>
      </c>
    </row>
    <row r="191" spans="1:5" ht="12.75" customHeight="1">
      <c r="A191" s="30" t="s">
        <v>56</v>
      </c>
      <c r="E191" s="31" t="s">
        <v>854</v>
      </c>
    </row>
    <row r="192" spans="1:5" ht="12.75" customHeight="1">
      <c r="A192" s="30" t="s">
        <v>57</v>
      </c>
      <c r="E192" s="32" t="s">
        <v>4</v>
      </c>
    </row>
    <row r="193" spans="5:5" ht="12.75" customHeight="1">
      <c r="E193" s="31" t="s">
        <v>58</v>
      </c>
    </row>
    <row r="194" spans="1:16" ht="12.75" customHeight="1">
      <c r="A194" t="s">
        <v>50</v>
      </c>
      <c s="6" t="s">
        <v>203</v>
      </c>
      <c s="6" t="s">
        <v>855</v>
      </c>
      <c t="s">
        <v>4</v>
      </c>
      <c s="26" t="s">
        <v>856</v>
      </c>
      <c s="27" t="s">
        <v>98</v>
      </c>
      <c s="28">
        <v>1</v>
      </c>
      <c s="27">
        <v>0</v>
      </c>
      <c s="27">
        <f>ROUND(G194*H194,6)</f>
      </c>
      <c r="L194" s="29">
        <v>0</v>
      </c>
      <c s="24">
        <f>ROUND(ROUND(L194,2)*ROUND(G194,3),2)</f>
      </c>
      <c s="27" t="s">
        <v>55</v>
      </c>
      <c>
        <f>(M194*21)/100</f>
      </c>
      <c t="s">
        <v>27</v>
      </c>
    </row>
    <row r="195" spans="1:5" ht="12.75" customHeight="1">
      <c r="A195" s="30" t="s">
        <v>56</v>
      </c>
      <c r="E195" s="31" t="s">
        <v>856</v>
      </c>
    </row>
    <row r="196" spans="1:5" ht="12.75" customHeight="1">
      <c r="A196" s="30" t="s">
        <v>57</v>
      </c>
      <c r="E196" s="32" t="s">
        <v>4</v>
      </c>
    </row>
    <row r="197" spans="5:5" ht="12.75" customHeight="1">
      <c r="E197" s="31" t="s">
        <v>4</v>
      </c>
    </row>
    <row r="198" spans="1:16" ht="12.75" customHeight="1">
      <c r="A198" t="s">
        <v>50</v>
      </c>
      <c s="6" t="s">
        <v>206</v>
      </c>
      <c s="6" t="s">
        <v>1634</v>
      </c>
      <c t="s">
        <v>4</v>
      </c>
      <c s="26" t="s">
        <v>1635</v>
      </c>
      <c s="27" t="s">
        <v>98</v>
      </c>
      <c s="28">
        <v>57</v>
      </c>
      <c s="27">
        <v>0</v>
      </c>
      <c s="27">
        <f>ROUND(G198*H198,6)</f>
      </c>
      <c r="L198" s="29">
        <v>0</v>
      </c>
      <c s="24">
        <f>ROUND(ROUND(L198,2)*ROUND(G198,3),2)</f>
      </c>
      <c s="27" t="s">
        <v>55</v>
      </c>
      <c>
        <f>(M198*21)/100</f>
      </c>
      <c t="s">
        <v>27</v>
      </c>
    </row>
    <row r="199" spans="1:5" ht="12.75" customHeight="1">
      <c r="A199" s="30" t="s">
        <v>56</v>
      </c>
      <c r="E199" s="31" t="s">
        <v>1635</v>
      </c>
    </row>
    <row r="200" spans="1:5" ht="25.5" customHeight="1">
      <c r="A200" s="30" t="s">
        <v>57</v>
      </c>
      <c r="E200" s="32" t="s">
        <v>1636</v>
      </c>
    </row>
    <row r="201" spans="5:5" ht="12.75" customHeight="1">
      <c r="E201" s="31" t="s">
        <v>58</v>
      </c>
    </row>
    <row r="202" spans="1:16" ht="12.75" customHeight="1">
      <c r="A202" t="s">
        <v>50</v>
      </c>
      <c s="6" t="s">
        <v>209</v>
      </c>
      <c s="6" t="s">
        <v>1637</v>
      </c>
      <c t="s">
        <v>4</v>
      </c>
      <c s="26" t="s">
        <v>1638</v>
      </c>
      <c s="27" t="s">
        <v>98</v>
      </c>
      <c s="28">
        <v>83</v>
      </c>
      <c s="27">
        <v>0</v>
      </c>
      <c s="27">
        <f>ROUND(G202*H202,6)</f>
      </c>
      <c r="L202" s="29">
        <v>0</v>
      </c>
      <c s="24">
        <f>ROUND(ROUND(L202,2)*ROUND(G202,3),2)</f>
      </c>
      <c s="27" t="s">
        <v>55</v>
      </c>
      <c>
        <f>(M202*21)/100</f>
      </c>
      <c t="s">
        <v>27</v>
      </c>
    </row>
    <row r="203" spans="1:5" ht="12.75" customHeight="1">
      <c r="A203" s="30" t="s">
        <v>56</v>
      </c>
      <c r="E203" s="31" t="s">
        <v>1638</v>
      </c>
    </row>
    <row r="204" spans="1:5" ht="25.5" customHeight="1">
      <c r="A204" s="30" t="s">
        <v>57</v>
      </c>
      <c r="E204" s="32" t="s">
        <v>1639</v>
      </c>
    </row>
    <row r="205" spans="5:5" ht="12.75" customHeight="1">
      <c r="E205" s="31" t="s">
        <v>58</v>
      </c>
    </row>
    <row r="206" spans="1:16" ht="12.75" customHeight="1">
      <c r="A206" t="s">
        <v>50</v>
      </c>
      <c s="6" t="s">
        <v>212</v>
      </c>
      <c s="6" t="s">
        <v>1640</v>
      </c>
      <c t="s">
        <v>4</v>
      </c>
      <c s="26" t="s">
        <v>1641</v>
      </c>
      <c s="27" t="s">
        <v>98</v>
      </c>
      <c s="28">
        <v>9</v>
      </c>
      <c s="27">
        <v>0</v>
      </c>
      <c s="27">
        <f>ROUND(G206*H206,6)</f>
      </c>
      <c r="L206" s="29">
        <v>0</v>
      </c>
      <c s="24">
        <f>ROUND(ROUND(L206,2)*ROUND(G206,3),2)</f>
      </c>
      <c s="27" t="s">
        <v>55</v>
      </c>
      <c>
        <f>(M206*21)/100</f>
      </c>
      <c t="s">
        <v>27</v>
      </c>
    </row>
    <row r="207" spans="1:5" ht="12.75" customHeight="1">
      <c r="A207" s="30" t="s">
        <v>56</v>
      </c>
      <c r="E207" s="31" t="s">
        <v>1641</v>
      </c>
    </row>
    <row r="208" spans="1:5" ht="25.5" customHeight="1">
      <c r="A208" s="30" t="s">
        <v>57</v>
      </c>
      <c r="E208" s="32" t="s">
        <v>1623</v>
      </c>
    </row>
    <row r="209" spans="5:5" ht="12.75" customHeight="1">
      <c r="E209" s="31" t="s">
        <v>58</v>
      </c>
    </row>
    <row r="210" spans="1:16" ht="12.75" customHeight="1">
      <c r="A210" t="s">
        <v>50</v>
      </c>
      <c s="6" t="s">
        <v>215</v>
      </c>
      <c s="6" t="s">
        <v>1275</v>
      </c>
      <c t="s">
        <v>4</v>
      </c>
      <c s="26" t="s">
        <v>1276</v>
      </c>
      <c s="27" t="s">
        <v>98</v>
      </c>
      <c s="28">
        <v>1</v>
      </c>
      <c s="27">
        <v>0</v>
      </c>
      <c s="27">
        <f>ROUND(G210*H210,6)</f>
      </c>
      <c r="L210" s="29">
        <v>0</v>
      </c>
      <c s="24">
        <f>ROUND(ROUND(L210,2)*ROUND(G210,3),2)</f>
      </c>
      <c s="27" t="s">
        <v>55</v>
      </c>
      <c>
        <f>(M210*21)/100</f>
      </c>
      <c t="s">
        <v>27</v>
      </c>
    </row>
    <row r="211" spans="1:5" ht="12.75" customHeight="1">
      <c r="A211" s="30" t="s">
        <v>56</v>
      </c>
      <c r="E211" s="31" t="s">
        <v>1276</v>
      </c>
    </row>
    <row r="212" spans="1:5" ht="12.75" customHeight="1">
      <c r="A212" s="30" t="s">
        <v>57</v>
      </c>
      <c r="E212" s="32" t="s">
        <v>4</v>
      </c>
    </row>
    <row r="213" spans="5:5" ht="12.75" customHeight="1">
      <c r="E213" s="31" t="s">
        <v>58</v>
      </c>
    </row>
    <row r="214" spans="1:16" ht="12.75" customHeight="1">
      <c r="A214" t="s">
        <v>50</v>
      </c>
      <c s="6" t="s">
        <v>218</v>
      </c>
      <c s="6" t="s">
        <v>863</v>
      </c>
      <c t="s">
        <v>4</v>
      </c>
      <c s="26" t="s">
        <v>864</v>
      </c>
      <c s="27" t="s">
        <v>264</v>
      </c>
      <c s="28">
        <v>40</v>
      </c>
      <c s="27">
        <v>0</v>
      </c>
      <c s="27">
        <f>ROUND(G214*H214,6)</f>
      </c>
      <c r="L214" s="29">
        <v>0</v>
      </c>
      <c s="24">
        <f>ROUND(ROUND(L214,2)*ROUND(G214,3),2)</f>
      </c>
      <c s="27" t="s">
        <v>55</v>
      </c>
      <c>
        <f>(M214*21)/100</f>
      </c>
      <c t="s">
        <v>27</v>
      </c>
    </row>
    <row r="215" spans="1:5" ht="12.75" customHeight="1">
      <c r="A215" s="30" t="s">
        <v>56</v>
      </c>
      <c r="E215" s="31" t="s">
        <v>864</v>
      </c>
    </row>
    <row r="216" spans="1:5" ht="12.75" customHeight="1">
      <c r="A216" s="30" t="s">
        <v>57</v>
      </c>
      <c r="E216" s="32" t="s">
        <v>4</v>
      </c>
    </row>
    <row r="217" spans="5:5" ht="12.75" customHeight="1">
      <c r="E217" s="31" t="s">
        <v>58</v>
      </c>
    </row>
    <row r="218" spans="1:16" ht="12.75" customHeight="1">
      <c r="A218" t="s">
        <v>50</v>
      </c>
      <c s="6" t="s">
        <v>221</v>
      </c>
      <c s="6" t="s">
        <v>867</v>
      </c>
      <c t="s">
        <v>4</v>
      </c>
      <c s="26" t="s">
        <v>868</v>
      </c>
      <c s="27" t="s">
        <v>264</v>
      </c>
      <c s="28">
        <v>80</v>
      </c>
      <c s="27">
        <v>0</v>
      </c>
      <c s="27">
        <f>ROUND(G218*H218,6)</f>
      </c>
      <c r="L218" s="29">
        <v>0</v>
      </c>
      <c s="24">
        <f>ROUND(ROUND(L218,2)*ROUND(G218,3),2)</f>
      </c>
      <c s="27" t="s">
        <v>55</v>
      </c>
      <c>
        <f>(M218*21)/100</f>
      </c>
      <c t="s">
        <v>27</v>
      </c>
    </row>
    <row r="219" spans="1:5" ht="12.75" customHeight="1">
      <c r="A219" s="30" t="s">
        <v>56</v>
      </c>
      <c r="E219" s="31" t="s">
        <v>868</v>
      </c>
    </row>
    <row r="220" spans="1:5" ht="12.75" customHeight="1">
      <c r="A220" s="30" t="s">
        <v>57</v>
      </c>
      <c r="E220" s="32" t="s">
        <v>4</v>
      </c>
    </row>
    <row r="221" spans="5:5" ht="12.75" customHeight="1">
      <c r="E221" s="31" t="s">
        <v>58</v>
      </c>
    </row>
    <row r="222" spans="1:16" ht="12.75" customHeight="1">
      <c r="A222" t="s">
        <v>50</v>
      </c>
      <c s="6" t="s">
        <v>224</v>
      </c>
      <c s="6" t="s">
        <v>869</v>
      </c>
      <c t="s">
        <v>4</v>
      </c>
      <c s="26" t="s">
        <v>870</v>
      </c>
      <c s="27" t="s">
        <v>264</v>
      </c>
      <c s="28">
        <v>40</v>
      </c>
      <c s="27">
        <v>0</v>
      </c>
      <c s="27">
        <f>ROUND(G222*H222,6)</f>
      </c>
      <c r="L222" s="29">
        <v>0</v>
      </c>
      <c s="24">
        <f>ROUND(ROUND(L222,2)*ROUND(G222,3),2)</f>
      </c>
      <c s="27" t="s">
        <v>55</v>
      </c>
      <c>
        <f>(M222*21)/100</f>
      </c>
      <c t="s">
        <v>27</v>
      </c>
    </row>
    <row r="223" spans="1:5" ht="12.75" customHeight="1">
      <c r="A223" s="30" t="s">
        <v>56</v>
      </c>
      <c r="E223" s="31" t="s">
        <v>870</v>
      </c>
    </row>
    <row r="224" spans="1:5" ht="12.75" customHeight="1">
      <c r="A224" s="30" t="s">
        <v>57</v>
      </c>
      <c r="E224" s="32" t="s">
        <v>4</v>
      </c>
    </row>
    <row r="225" spans="5:5" ht="12.75" customHeight="1">
      <c r="E225" s="31" t="s">
        <v>58</v>
      </c>
    </row>
    <row r="226" spans="1:16" ht="12.75" customHeight="1">
      <c r="A226" t="s">
        <v>50</v>
      </c>
      <c s="6" t="s">
        <v>227</v>
      </c>
      <c s="6" t="s">
        <v>974</v>
      </c>
      <c t="s">
        <v>4</v>
      </c>
      <c s="26" t="s">
        <v>975</v>
      </c>
      <c s="27" t="s">
        <v>264</v>
      </c>
      <c s="28">
        <v>80</v>
      </c>
      <c s="27">
        <v>0</v>
      </c>
      <c s="27">
        <f>ROUND(G226*H226,6)</f>
      </c>
      <c r="L226" s="29">
        <v>0</v>
      </c>
      <c s="24">
        <f>ROUND(ROUND(L226,2)*ROUND(G226,3),2)</f>
      </c>
      <c s="27" t="s">
        <v>55</v>
      </c>
      <c>
        <f>(M226*21)/100</f>
      </c>
      <c t="s">
        <v>27</v>
      </c>
    </row>
    <row r="227" spans="1:5" ht="12.75" customHeight="1">
      <c r="A227" s="30" t="s">
        <v>56</v>
      </c>
      <c r="E227" s="31" t="s">
        <v>975</v>
      </c>
    </row>
    <row r="228" spans="1:5" ht="12.75" customHeight="1">
      <c r="A228" s="30" t="s">
        <v>57</v>
      </c>
      <c r="E228" s="32" t="s">
        <v>4</v>
      </c>
    </row>
    <row r="229" spans="5:5" ht="12.75" customHeight="1">
      <c r="E229" s="31" t="s">
        <v>58</v>
      </c>
    </row>
    <row r="230" spans="1:16" ht="12.75" customHeight="1">
      <c r="A230" t="s">
        <v>50</v>
      </c>
      <c s="6" t="s">
        <v>230</v>
      </c>
      <c s="6" t="s">
        <v>1642</v>
      </c>
      <c t="s">
        <v>4</v>
      </c>
      <c s="26" t="s">
        <v>1643</v>
      </c>
      <c s="27" t="s">
        <v>98</v>
      </c>
      <c s="28">
        <v>3</v>
      </c>
      <c s="27">
        <v>0</v>
      </c>
      <c s="27">
        <f>ROUND(G230*H230,6)</f>
      </c>
      <c r="L230" s="29">
        <v>0</v>
      </c>
      <c s="24">
        <f>ROUND(ROUND(L230,2)*ROUND(G230,3),2)</f>
      </c>
      <c s="27" t="s">
        <v>55</v>
      </c>
      <c>
        <f>(M230*21)/100</f>
      </c>
      <c t="s">
        <v>27</v>
      </c>
    </row>
    <row r="231" spans="1:5" ht="12.75" customHeight="1">
      <c r="A231" s="30" t="s">
        <v>56</v>
      </c>
      <c r="E231" s="31" t="s">
        <v>1643</v>
      </c>
    </row>
    <row r="232" spans="1:5" ht="12.75" customHeight="1">
      <c r="A232" s="30" t="s">
        <v>57</v>
      </c>
      <c r="E232" s="32" t="s">
        <v>4</v>
      </c>
    </row>
    <row r="233" spans="5:5" ht="12.75" customHeight="1">
      <c r="E233" s="31" t="s">
        <v>58</v>
      </c>
    </row>
    <row r="234" spans="1:16" ht="12.75" customHeight="1">
      <c r="A234" t="s">
        <v>50</v>
      </c>
      <c s="6" t="s">
        <v>233</v>
      </c>
      <c s="6" t="s">
        <v>871</v>
      </c>
      <c t="s">
        <v>4</v>
      </c>
      <c s="26" t="s">
        <v>872</v>
      </c>
      <c s="27" t="s">
        <v>98</v>
      </c>
      <c s="28">
        <v>4</v>
      </c>
      <c s="27">
        <v>0</v>
      </c>
      <c s="27">
        <f>ROUND(G234*H234,6)</f>
      </c>
      <c r="L234" s="29">
        <v>0</v>
      </c>
      <c s="24">
        <f>ROUND(ROUND(L234,2)*ROUND(G234,3),2)</f>
      </c>
      <c s="27" t="s">
        <v>55</v>
      </c>
      <c>
        <f>(M234*21)/100</f>
      </c>
      <c t="s">
        <v>27</v>
      </c>
    </row>
    <row r="235" spans="1:5" ht="12.75" customHeight="1">
      <c r="A235" s="30" t="s">
        <v>56</v>
      </c>
      <c r="E235" s="31" t="s">
        <v>872</v>
      </c>
    </row>
    <row r="236" spans="1:5" ht="25.5" customHeight="1">
      <c r="A236" s="30" t="s">
        <v>57</v>
      </c>
      <c r="E236" s="32" t="s">
        <v>1644</v>
      </c>
    </row>
    <row r="237" spans="5:5" ht="12.75" customHeight="1">
      <c r="E237" s="31" t="s">
        <v>58</v>
      </c>
    </row>
    <row r="238" spans="1:16" ht="12.75" customHeight="1">
      <c r="A238" t="s">
        <v>50</v>
      </c>
      <c s="6" t="s">
        <v>236</v>
      </c>
      <c s="6" t="s">
        <v>1645</v>
      </c>
      <c t="s">
        <v>4</v>
      </c>
      <c s="26" t="s">
        <v>1646</v>
      </c>
      <c s="27" t="s">
        <v>98</v>
      </c>
      <c s="28">
        <v>69</v>
      </c>
      <c s="27">
        <v>0</v>
      </c>
      <c s="27">
        <f>ROUND(G238*H238,6)</f>
      </c>
      <c r="L238" s="29">
        <v>0</v>
      </c>
      <c s="24">
        <f>ROUND(ROUND(L238,2)*ROUND(G238,3),2)</f>
      </c>
      <c s="27" t="s">
        <v>55</v>
      </c>
      <c>
        <f>(M238*21)/100</f>
      </c>
      <c t="s">
        <v>27</v>
      </c>
    </row>
    <row r="239" spans="1:5" ht="12.75" customHeight="1">
      <c r="A239" s="30" t="s">
        <v>56</v>
      </c>
      <c r="E239" s="31" t="s">
        <v>1646</v>
      </c>
    </row>
    <row r="240" spans="1:5" ht="25.5" customHeight="1">
      <c r="A240" s="30" t="s">
        <v>57</v>
      </c>
      <c r="E240" s="32" t="s">
        <v>1647</v>
      </c>
    </row>
    <row r="241" spans="5:5" ht="12.75" customHeight="1">
      <c r="E241" s="31" t="s">
        <v>58</v>
      </c>
    </row>
    <row r="242" spans="1:16" ht="12.75" customHeight="1">
      <c r="A242" t="s">
        <v>50</v>
      </c>
      <c s="6" t="s">
        <v>239</v>
      </c>
      <c s="6" t="s">
        <v>1648</v>
      </c>
      <c t="s">
        <v>4</v>
      </c>
      <c s="26" t="s">
        <v>1649</v>
      </c>
      <c s="27" t="s">
        <v>98</v>
      </c>
      <c s="28">
        <v>1</v>
      </c>
      <c s="27">
        <v>0</v>
      </c>
      <c s="27">
        <f>ROUND(G242*H242,6)</f>
      </c>
      <c r="L242" s="29">
        <v>0</v>
      </c>
      <c s="24">
        <f>ROUND(ROUND(L242,2)*ROUND(G242,3),2)</f>
      </c>
      <c s="27" t="s">
        <v>55</v>
      </c>
      <c>
        <f>(M242*21)/100</f>
      </c>
      <c t="s">
        <v>27</v>
      </c>
    </row>
    <row r="243" spans="1:5" ht="12.75" customHeight="1">
      <c r="A243" s="30" t="s">
        <v>56</v>
      </c>
      <c r="E243" s="31" t="s">
        <v>1649</v>
      </c>
    </row>
    <row r="244" spans="1:5" ht="12.75" customHeight="1">
      <c r="A244" s="30" t="s">
        <v>57</v>
      </c>
      <c r="E244" s="32" t="s">
        <v>4</v>
      </c>
    </row>
    <row r="245" spans="5:5" ht="12.75" customHeight="1">
      <c r="E245" s="31" t="s">
        <v>58</v>
      </c>
    </row>
    <row r="246" spans="1:16" ht="12.75" customHeight="1">
      <c r="A246" t="s">
        <v>50</v>
      </c>
      <c s="6" t="s">
        <v>243</v>
      </c>
      <c s="6" t="s">
        <v>1490</v>
      </c>
      <c t="s">
        <v>4</v>
      </c>
      <c s="26" t="s">
        <v>1491</v>
      </c>
      <c s="27" t="s">
        <v>82</v>
      </c>
      <c s="28">
        <v>18048</v>
      </c>
      <c s="27">
        <v>0</v>
      </c>
      <c s="27">
        <f>ROUND(G246*H246,6)</f>
      </c>
      <c r="L246" s="29">
        <v>0</v>
      </c>
      <c s="24">
        <f>ROUND(ROUND(L246,2)*ROUND(G246,3),2)</f>
      </c>
      <c s="27" t="s">
        <v>55</v>
      </c>
      <c>
        <f>(M246*21)/100</f>
      </c>
      <c t="s">
        <v>27</v>
      </c>
    </row>
    <row r="247" spans="1:5" ht="12.75" customHeight="1">
      <c r="A247" s="30" t="s">
        <v>56</v>
      </c>
      <c r="E247" s="31" t="s">
        <v>1491</v>
      </c>
    </row>
    <row r="248" spans="1:5" ht="25.5" customHeight="1">
      <c r="A248" s="30" t="s">
        <v>57</v>
      </c>
      <c r="E248" s="32" t="s">
        <v>1650</v>
      </c>
    </row>
    <row r="249" spans="5:5" ht="12.75" customHeight="1">
      <c r="E249" s="31" t="s">
        <v>58</v>
      </c>
    </row>
    <row r="250" spans="1:16" ht="12.75" customHeight="1">
      <c r="A250" t="s">
        <v>50</v>
      </c>
      <c s="6" t="s">
        <v>246</v>
      </c>
      <c s="6" t="s">
        <v>1651</v>
      </c>
      <c t="s">
        <v>4</v>
      </c>
      <c s="26" t="s">
        <v>1652</v>
      </c>
      <c s="27" t="s">
        <v>82</v>
      </c>
      <c s="28">
        <v>156</v>
      </c>
      <c s="27">
        <v>0</v>
      </c>
      <c s="27">
        <f>ROUND(G250*H250,6)</f>
      </c>
      <c r="L250" s="29">
        <v>0</v>
      </c>
      <c s="24">
        <f>ROUND(ROUND(L250,2)*ROUND(G250,3),2)</f>
      </c>
      <c s="27" t="s">
        <v>55</v>
      </c>
      <c>
        <f>(M250*21)/100</f>
      </c>
      <c t="s">
        <v>27</v>
      </c>
    </row>
    <row r="251" spans="1:5" ht="12.75" customHeight="1">
      <c r="A251" s="30" t="s">
        <v>56</v>
      </c>
      <c r="E251" s="31" t="s">
        <v>1652</v>
      </c>
    </row>
    <row r="252" spans="1:5" ht="25.5" customHeight="1">
      <c r="A252" s="30" t="s">
        <v>57</v>
      </c>
      <c r="E252" s="32" t="s">
        <v>1653</v>
      </c>
    </row>
    <row r="253" spans="5:5" ht="12.75" customHeight="1">
      <c r="E253" s="31" t="s">
        <v>58</v>
      </c>
    </row>
    <row r="254" spans="1:16" ht="12.75" customHeight="1">
      <c r="A254" t="s">
        <v>50</v>
      </c>
      <c s="6" t="s">
        <v>249</v>
      </c>
      <c s="6" t="s">
        <v>1654</v>
      </c>
      <c t="s">
        <v>4</v>
      </c>
      <c s="26" t="s">
        <v>1655</v>
      </c>
      <c s="27" t="s">
        <v>98</v>
      </c>
      <c s="28">
        <v>2</v>
      </c>
      <c s="27">
        <v>0</v>
      </c>
      <c s="27">
        <f>ROUND(G254*H254,6)</f>
      </c>
      <c r="L254" s="29">
        <v>0</v>
      </c>
      <c s="24">
        <f>ROUND(ROUND(L254,2)*ROUND(G254,3),2)</f>
      </c>
      <c s="27" t="s">
        <v>55</v>
      </c>
      <c>
        <f>(M254*21)/100</f>
      </c>
      <c t="s">
        <v>27</v>
      </c>
    </row>
    <row r="255" spans="1:5" ht="12.75" customHeight="1">
      <c r="A255" s="30" t="s">
        <v>56</v>
      </c>
      <c r="E255" s="31" t="s">
        <v>1655</v>
      </c>
    </row>
    <row r="256" spans="1:5" ht="12.75" customHeight="1">
      <c r="A256" s="30" t="s">
        <v>57</v>
      </c>
      <c r="E256" s="32" t="s">
        <v>4</v>
      </c>
    </row>
    <row r="257" spans="5:5" ht="12.75" customHeight="1">
      <c r="E257" s="31" t="s">
        <v>58</v>
      </c>
    </row>
    <row r="258" spans="1:16" ht="12.75" customHeight="1">
      <c r="A258" t="s">
        <v>50</v>
      </c>
      <c s="6" t="s">
        <v>252</v>
      </c>
      <c s="6" t="s">
        <v>1230</v>
      </c>
      <c t="s">
        <v>4</v>
      </c>
      <c s="26" t="s">
        <v>1231</v>
      </c>
      <c s="27" t="s">
        <v>98</v>
      </c>
      <c s="28">
        <v>4</v>
      </c>
      <c s="27">
        <v>0</v>
      </c>
      <c s="27">
        <f>ROUND(G258*H258,6)</f>
      </c>
      <c r="L258" s="29">
        <v>0</v>
      </c>
      <c s="24">
        <f>ROUND(ROUND(L258,2)*ROUND(G258,3),2)</f>
      </c>
      <c s="27" t="s">
        <v>55</v>
      </c>
      <c>
        <f>(M258*21)/100</f>
      </c>
      <c t="s">
        <v>27</v>
      </c>
    </row>
    <row r="259" spans="1:5" ht="12.75" customHeight="1">
      <c r="A259" s="30" t="s">
        <v>56</v>
      </c>
      <c r="E259" s="31" t="s">
        <v>1231</v>
      </c>
    </row>
    <row r="260" spans="1:5" ht="12.75" customHeight="1">
      <c r="A260" s="30" t="s">
        <v>57</v>
      </c>
      <c r="E260" s="32" t="s">
        <v>4</v>
      </c>
    </row>
    <row r="261" spans="5:5" ht="12.75" customHeight="1">
      <c r="E261" s="31" t="s">
        <v>58</v>
      </c>
    </row>
    <row r="262" spans="1:16" ht="12.75" customHeight="1">
      <c r="A262" t="s">
        <v>50</v>
      </c>
      <c s="6" t="s">
        <v>255</v>
      </c>
      <c s="6" t="s">
        <v>976</v>
      </c>
      <c t="s">
        <v>4</v>
      </c>
      <c s="26" t="s">
        <v>977</v>
      </c>
      <c s="27" t="s">
        <v>98</v>
      </c>
      <c s="28">
        <v>9</v>
      </c>
      <c s="27">
        <v>0</v>
      </c>
      <c s="27">
        <f>ROUND(G262*H262,6)</f>
      </c>
      <c r="L262" s="29">
        <v>0</v>
      </c>
      <c s="24">
        <f>ROUND(ROUND(L262,2)*ROUND(G262,3),2)</f>
      </c>
      <c s="27" t="s">
        <v>55</v>
      </c>
      <c>
        <f>(M262*21)/100</f>
      </c>
      <c t="s">
        <v>27</v>
      </c>
    </row>
    <row r="263" spans="1:5" ht="12.75" customHeight="1">
      <c r="A263" s="30" t="s">
        <v>56</v>
      </c>
      <c r="E263" s="31" t="s">
        <v>977</v>
      </c>
    </row>
    <row r="264" spans="1:5" ht="25.5" customHeight="1">
      <c r="A264" s="30" t="s">
        <v>57</v>
      </c>
      <c r="E264" s="32" t="s">
        <v>1656</v>
      </c>
    </row>
    <row r="265" spans="5:5" ht="12.75" customHeight="1">
      <c r="E265" s="31" t="s">
        <v>58</v>
      </c>
    </row>
    <row r="266" spans="1:16" ht="12.75" customHeight="1">
      <c r="A266" t="s">
        <v>50</v>
      </c>
      <c s="6" t="s">
        <v>258</v>
      </c>
      <c s="6" t="s">
        <v>1657</v>
      </c>
      <c t="s">
        <v>4</v>
      </c>
      <c s="26" t="s">
        <v>1658</v>
      </c>
      <c s="27" t="s">
        <v>82</v>
      </c>
      <c s="28">
        <v>1032</v>
      </c>
      <c s="27">
        <v>0</v>
      </c>
      <c s="27">
        <f>ROUND(G266*H266,6)</f>
      </c>
      <c r="L266" s="29">
        <v>0</v>
      </c>
      <c s="24">
        <f>ROUND(ROUND(L266,2)*ROUND(G266,3),2)</f>
      </c>
      <c s="27" t="s">
        <v>55</v>
      </c>
      <c>
        <f>(M266*21)/100</f>
      </c>
      <c t="s">
        <v>27</v>
      </c>
    </row>
    <row r="267" spans="1:5" ht="12.75" customHeight="1">
      <c r="A267" s="30" t="s">
        <v>56</v>
      </c>
      <c r="E267" s="31" t="s">
        <v>1658</v>
      </c>
    </row>
    <row r="268" spans="1:5" ht="25.5" customHeight="1">
      <c r="A268" s="30" t="s">
        <v>57</v>
      </c>
      <c r="E268" s="32" t="s">
        <v>1659</v>
      </c>
    </row>
    <row r="269" spans="5:5" ht="12.75" customHeight="1">
      <c r="E269" s="31" t="s">
        <v>58</v>
      </c>
    </row>
    <row r="270" spans="1:16" ht="12.75" customHeight="1">
      <c r="A270" t="s">
        <v>50</v>
      </c>
      <c s="6" t="s">
        <v>261</v>
      </c>
      <c s="6" t="s">
        <v>1660</v>
      </c>
      <c t="s">
        <v>4</v>
      </c>
      <c s="26" t="s">
        <v>1661</v>
      </c>
      <c s="27" t="s">
        <v>82</v>
      </c>
      <c s="28">
        <v>624</v>
      </c>
      <c s="27">
        <v>0</v>
      </c>
      <c s="27">
        <f>ROUND(G270*H270,6)</f>
      </c>
      <c r="L270" s="29">
        <v>0</v>
      </c>
      <c s="24">
        <f>ROUND(ROUND(L270,2)*ROUND(G270,3),2)</f>
      </c>
      <c s="27" t="s">
        <v>55</v>
      </c>
      <c>
        <f>(M270*21)/100</f>
      </c>
      <c t="s">
        <v>27</v>
      </c>
    </row>
    <row r="271" spans="1:5" ht="12.75" customHeight="1">
      <c r="A271" s="30" t="s">
        <v>56</v>
      </c>
      <c r="E271" s="31" t="s">
        <v>1661</v>
      </c>
    </row>
    <row r="272" spans="1:5" ht="25.5" customHeight="1">
      <c r="A272" s="30" t="s">
        <v>57</v>
      </c>
      <c r="E272" s="32" t="s">
        <v>1662</v>
      </c>
    </row>
    <row r="273" spans="5:5" ht="12.75" customHeight="1">
      <c r="E273" s="31" t="s">
        <v>1663</v>
      </c>
    </row>
    <row r="274" spans="1:16" ht="12.75" customHeight="1">
      <c r="A274" t="s">
        <v>50</v>
      </c>
      <c s="6" t="s">
        <v>265</v>
      </c>
      <c s="6" t="s">
        <v>1664</v>
      </c>
      <c t="s">
        <v>4</v>
      </c>
      <c s="26" t="s">
        <v>1234</v>
      </c>
      <c s="27" t="s">
        <v>98</v>
      </c>
      <c s="28">
        <v>2</v>
      </c>
      <c s="27">
        <v>0</v>
      </c>
      <c s="27">
        <f>ROUND(G274*H274,6)</f>
      </c>
      <c r="L274" s="29">
        <v>0</v>
      </c>
      <c s="24">
        <f>ROUND(ROUND(L274,2)*ROUND(G274,3),2)</f>
      </c>
      <c s="27" t="s">
        <v>55</v>
      </c>
      <c>
        <f>(M274*21)/100</f>
      </c>
      <c t="s">
        <v>27</v>
      </c>
    </row>
    <row r="275" spans="1:5" ht="12.75" customHeight="1">
      <c r="A275" s="30" t="s">
        <v>56</v>
      </c>
      <c r="E275" s="31" t="s">
        <v>1234</v>
      </c>
    </row>
    <row r="276" spans="1:5" ht="12.75" customHeight="1">
      <c r="A276" s="30" t="s">
        <v>57</v>
      </c>
      <c r="E276" s="32" t="s">
        <v>4</v>
      </c>
    </row>
    <row r="277" spans="5:5" ht="12.75" customHeight="1">
      <c r="E277" s="31" t="s">
        <v>58</v>
      </c>
    </row>
    <row r="278" spans="1:16" ht="12.75" customHeight="1">
      <c r="A278" t="s">
        <v>50</v>
      </c>
      <c s="6" t="s">
        <v>370</v>
      </c>
      <c s="6" t="s">
        <v>1665</v>
      </c>
      <c t="s">
        <v>4</v>
      </c>
      <c s="26" t="s">
        <v>119</v>
      </c>
      <c s="27" t="s">
        <v>284</v>
      </c>
      <c s="28">
        <v>1</v>
      </c>
      <c s="27">
        <v>0</v>
      </c>
      <c s="27">
        <f>ROUND(G278*H278,6)</f>
      </c>
      <c r="L278" s="29">
        <v>0</v>
      </c>
      <c s="24">
        <f>ROUND(ROUND(L278,2)*ROUND(G278,3),2)</f>
      </c>
      <c s="27" t="s">
        <v>55</v>
      </c>
      <c>
        <f>(M278*21)/100</f>
      </c>
      <c t="s">
        <v>27</v>
      </c>
    </row>
    <row r="279" spans="1:5" ht="12.75" customHeight="1">
      <c r="A279" s="30" t="s">
        <v>56</v>
      </c>
      <c r="E279" s="31" t="s">
        <v>119</v>
      </c>
    </row>
    <row r="280" spans="1:5" ht="12.75" customHeight="1">
      <c r="A280" s="30" t="s">
        <v>57</v>
      </c>
      <c r="E280" s="32" t="s">
        <v>4</v>
      </c>
    </row>
    <row r="281" spans="5:5" ht="12.75" customHeight="1">
      <c r="E281" s="31" t="s">
        <v>1666</v>
      </c>
    </row>
    <row r="282" spans="1:16" ht="12.75" customHeight="1">
      <c r="A282" t="s">
        <v>50</v>
      </c>
      <c s="6" t="s">
        <v>373</v>
      </c>
      <c s="6" t="s">
        <v>1667</v>
      </c>
      <c t="s">
        <v>4</v>
      </c>
      <c s="26" t="s">
        <v>1668</v>
      </c>
      <c s="27" t="s">
        <v>54</v>
      </c>
      <c s="28">
        <v>0.05</v>
      </c>
      <c s="27">
        <v>0</v>
      </c>
      <c s="27">
        <f>ROUND(G282*H282,6)</f>
      </c>
      <c r="L282" s="29">
        <v>0</v>
      </c>
      <c s="24">
        <f>ROUND(ROUND(L282,2)*ROUND(G282,3),2)</f>
      </c>
      <c s="27" t="s">
        <v>55</v>
      </c>
      <c>
        <f>(M282*21)/100</f>
      </c>
      <c t="s">
        <v>27</v>
      </c>
    </row>
    <row r="283" spans="1:5" ht="12.75" customHeight="1">
      <c r="A283" s="30" t="s">
        <v>56</v>
      </c>
      <c r="E283" s="31" t="s">
        <v>1668</v>
      </c>
    </row>
    <row r="284" spans="1:5" ht="12.75" customHeight="1">
      <c r="A284" s="30" t="s">
        <v>57</v>
      </c>
      <c r="E284" s="32" t="s">
        <v>4</v>
      </c>
    </row>
    <row r="285" spans="5:5" ht="12.75" customHeight="1">
      <c r="E285" s="31" t="s">
        <v>58</v>
      </c>
    </row>
    <row r="286" spans="1:16" ht="12.75" customHeight="1">
      <c r="A286" t="s">
        <v>50</v>
      </c>
      <c s="6" t="s">
        <v>376</v>
      </c>
      <c s="6" t="s">
        <v>273</v>
      </c>
      <c t="s">
        <v>4</v>
      </c>
      <c s="26" t="s">
        <v>274</v>
      </c>
      <c s="27" t="s">
        <v>54</v>
      </c>
      <c s="28">
        <v>0.15</v>
      </c>
      <c s="27">
        <v>0</v>
      </c>
      <c s="27">
        <f>ROUND(G286*H286,6)</f>
      </c>
      <c r="L286" s="29">
        <v>0</v>
      </c>
      <c s="24">
        <f>ROUND(ROUND(L286,2)*ROUND(G286,3),2)</f>
      </c>
      <c s="27" t="s">
        <v>55</v>
      </c>
      <c>
        <f>(M286*21)/100</f>
      </c>
      <c t="s">
        <v>27</v>
      </c>
    </row>
    <row r="287" spans="1:5" ht="12.75" customHeight="1">
      <c r="A287" s="30" t="s">
        <v>56</v>
      </c>
      <c r="E287" s="31" t="s">
        <v>274</v>
      </c>
    </row>
    <row r="288" spans="1:5" ht="12.75" customHeight="1">
      <c r="A288" s="30" t="s">
        <v>57</v>
      </c>
      <c r="E288" s="32" t="s">
        <v>4</v>
      </c>
    </row>
    <row r="289" spans="5:5" ht="12.75" customHeight="1">
      <c r="E289" s="31" t="s">
        <v>58</v>
      </c>
    </row>
    <row r="290" spans="1:16" ht="12.75" customHeight="1">
      <c r="A290" t="s">
        <v>50</v>
      </c>
      <c s="6" t="s">
        <v>379</v>
      </c>
      <c s="6" t="s">
        <v>1669</v>
      </c>
      <c t="s">
        <v>4</v>
      </c>
      <c s="26" t="s">
        <v>1328</v>
      </c>
      <c s="27" t="s">
        <v>54</v>
      </c>
      <c s="28">
        <v>6.172</v>
      </c>
      <c s="27">
        <v>0</v>
      </c>
      <c s="27">
        <f>ROUND(G290*H290,6)</f>
      </c>
      <c r="L290" s="29">
        <v>0</v>
      </c>
      <c s="24">
        <f>ROUND(ROUND(L290,2)*ROUND(G290,3),2)</f>
      </c>
      <c s="27" t="s">
        <v>55</v>
      </c>
      <c>
        <f>(M290*21)/100</f>
      </c>
      <c t="s">
        <v>27</v>
      </c>
    </row>
    <row r="291" spans="1:5" ht="12.75" customHeight="1">
      <c r="A291" s="30" t="s">
        <v>56</v>
      </c>
      <c r="E291" s="31" t="s">
        <v>1328</v>
      </c>
    </row>
    <row r="292" spans="1:5" ht="25.5" customHeight="1">
      <c r="A292" s="30" t="s">
        <v>57</v>
      </c>
      <c r="E292" s="32" t="s">
        <v>1670</v>
      </c>
    </row>
    <row r="293" spans="5:5" ht="12.75" customHeight="1">
      <c r="E293" s="31" t="s">
        <v>58</v>
      </c>
    </row>
    <row r="294" spans="1:16" ht="12.75" customHeight="1">
      <c r="A294" t="s">
        <v>50</v>
      </c>
      <c s="6" t="s">
        <v>382</v>
      </c>
      <c s="6" t="s">
        <v>1671</v>
      </c>
      <c t="s">
        <v>4</v>
      </c>
      <c s="26" t="s">
        <v>1672</v>
      </c>
      <c s="27" t="s">
        <v>54</v>
      </c>
      <c s="28">
        <v>7.862</v>
      </c>
      <c s="27">
        <v>0</v>
      </c>
      <c s="27">
        <f>ROUND(G294*H294,6)</f>
      </c>
      <c r="L294" s="29">
        <v>0</v>
      </c>
      <c s="24">
        <f>ROUND(ROUND(L294,2)*ROUND(G294,3),2)</f>
      </c>
      <c s="27" t="s">
        <v>55</v>
      </c>
      <c>
        <f>(M294*21)/100</f>
      </c>
      <c t="s">
        <v>27</v>
      </c>
    </row>
    <row r="295" spans="1:5" ht="12.75" customHeight="1">
      <c r="A295" s="30" t="s">
        <v>56</v>
      </c>
      <c r="E295" s="31" t="s">
        <v>1672</v>
      </c>
    </row>
    <row r="296" spans="1:5" ht="25.5" customHeight="1">
      <c r="A296" s="30" t="s">
        <v>57</v>
      </c>
      <c r="E296" s="32" t="s">
        <v>1673</v>
      </c>
    </row>
    <row r="297" spans="5:5" ht="12.75" customHeight="1">
      <c r="E297"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7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1676</v>
      </c>
      <c r="E8" s="23" t="s">
        <v>1677</v>
      </c>
      <c r="J8" s="22">
        <f>0+J9+J22+J31+J68+J153+J186+J211+J228+J237+J258+J323+J340+J393+J398+J691</f>
      </c>
      <c s="22">
        <f>0+K9+K22+K31+K68+K153+K186+K211+K228+K237+K258+K323+K340+K393+K398+K691</f>
      </c>
      <c s="22">
        <f>0+L9+L22+L31+L68+L153+L186+L211+L228+L237+L258+L323+L340+L393+L398+L691</f>
      </c>
      <c s="22">
        <f>0+M9+M22+M31+M68+M153+M186+M211+M228+M237+M258+M323+M340+M393+M398+M691</f>
      </c>
    </row>
    <row r="9" spans="1:13" ht="12.75" customHeight="1">
      <c r="A9" t="s">
        <v>47</v>
      </c>
      <c r="C9" s="7" t="s">
        <v>48</v>
      </c>
      <c r="E9" s="25" t="s">
        <v>49</v>
      </c>
      <c r="J9" s="24">
        <f>0</f>
      </c>
      <c s="24">
        <f>0</f>
      </c>
      <c s="24">
        <f>0+L10+L14+L18</f>
      </c>
      <c s="24">
        <f>0+M10+M14+M18</f>
      </c>
    </row>
    <row r="10" spans="1:16" ht="12.75" customHeight="1">
      <c r="A10" t="s">
        <v>50</v>
      </c>
      <c s="6" t="s">
        <v>51</v>
      </c>
      <c s="6" t="s">
        <v>1678</v>
      </c>
      <c t="s">
        <v>4</v>
      </c>
      <c s="26" t="s">
        <v>53</v>
      </c>
      <c s="27" t="s">
        <v>54</v>
      </c>
      <c s="28">
        <v>3.312</v>
      </c>
      <c s="27">
        <v>0</v>
      </c>
      <c s="27">
        <f>ROUND(G10*H10,6)</f>
      </c>
      <c r="L10" s="29">
        <v>0</v>
      </c>
      <c s="24">
        <f>ROUND(ROUND(L10,2)*ROUND(G10,3),2)</f>
      </c>
      <c s="27" t="s">
        <v>55</v>
      </c>
      <c>
        <f>(M10*21)/100</f>
      </c>
      <c t="s">
        <v>27</v>
      </c>
    </row>
    <row r="11" spans="1:5" ht="12.75" customHeight="1">
      <c r="A11" s="30" t="s">
        <v>56</v>
      </c>
      <c r="E11" s="31" t="s">
        <v>1679</v>
      </c>
    </row>
    <row r="12" spans="1:5" ht="12.75" customHeight="1">
      <c r="A12" s="30" t="s">
        <v>57</v>
      </c>
      <c r="E12" s="32" t="s">
        <v>4</v>
      </c>
    </row>
    <row r="13" spans="5:5" ht="12.75" customHeight="1">
      <c r="E13" s="31" t="s">
        <v>58</v>
      </c>
    </row>
    <row r="14" spans="1:16" ht="12.75" customHeight="1">
      <c r="A14" t="s">
        <v>50</v>
      </c>
      <c s="6" t="s">
        <v>27</v>
      </c>
      <c s="6" t="s">
        <v>1680</v>
      </c>
      <c t="s">
        <v>4</v>
      </c>
      <c s="26" t="s">
        <v>1064</v>
      </c>
      <c s="27" t="s">
        <v>54</v>
      </c>
      <c s="28">
        <v>0.036</v>
      </c>
      <c s="27">
        <v>0</v>
      </c>
      <c s="27">
        <f>ROUND(G14*H14,6)</f>
      </c>
      <c r="L14" s="29">
        <v>0</v>
      </c>
      <c s="24">
        <f>ROUND(ROUND(L14,2)*ROUND(G14,3),2)</f>
      </c>
      <c s="27" t="s">
        <v>55</v>
      </c>
      <c>
        <f>(M14*21)/100</f>
      </c>
      <c t="s">
        <v>27</v>
      </c>
    </row>
    <row r="15" spans="1:5" ht="12.75" customHeight="1">
      <c r="A15" s="30" t="s">
        <v>56</v>
      </c>
      <c r="E15" s="31" t="s">
        <v>1065</v>
      </c>
    </row>
    <row r="16" spans="1:5" ht="12.75" customHeight="1">
      <c r="A16" s="30" t="s">
        <v>57</v>
      </c>
      <c r="E16" s="32" t="s">
        <v>4</v>
      </c>
    </row>
    <row r="17" spans="5:5" ht="12.75" customHeight="1">
      <c r="E17" s="31" t="s">
        <v>1066</v>
      </c>
    </row>
    <row r="18" spans="1:16" ht="12.75" customHeight="1">
      <c r="A18" t="s">
        <v>50</v>
      </c>
      <c s="6" t="s">
        <v>25</v>
      </c>
      <c s="6" t="s">
        <v>1681</v>
      </c>
      <c t="s">
        <v>4</v>
      </c>
      <c s="26" t="s">
        <v>1064</v>
      </c>
      <c s="27" t="s">
        <v>54</v>
      </c>
      <c s="28">
        <v>0.416</v>
      </c>
      <c s="27">
        <v>0</v>
      </c>
      <c s="27">
        <f>ROUND(G18*H18,6)</f>
      </c>
      <c r="L18" s="29">
        <v>0</v>
      </c>
      <c s="24">
        <f>ROUND(ROUND(L18,2)*ROUND(G18,3),2)</f>
      </c>
      <c s="27" t="s">
        <v>55</v>
      </c>
      <c>
        <f>(M18*21)/100</f>
      </c>
      <c t="s">
        <v>27</v>
      </c>
    </row>
    <row r="19" spans="1:5" ht="12.75" customHeight="1">
      <c r="A19" s="30" t="s">
        <v>56</v>
      </c>
      <c r="E19" s="31" t="s">
        <v>1065</v>
      </c>
    </row>
    <row r="20" spans="1:5" ht="12.75" customHeight="1">
      <c r="A20" s="30" t="s">
        <v>57</v>
      </c>
      <c r="E20" s="32" t="s">
        <v>4</v>
      </c>
    </row>
    <row r="21" spans="5:5" ht="12.75" customHeight="1">
      <c r="E21" s="31" t="s">
        <v>1066</v>
      </c>
    </row>
    <row r="22" spans="1:13" ht="12.75" customHeight="1">
      <c r="A22" t="s">
        <v>47</v>
      </c>
      <c r="C22" s="7" t="s">
        <v>1067</v>
      </c>
      <c r="E22" s="25" t="s">
        <v>1682</v>
      </c>
      <c r="J22" s="24">
        <f>0</f>
      </c>
      <c s="24">
        <f>0</f>
      </c>
      <c s="24">
        <f>0+L23+L27</f>
      </c>
      <c s="24">
        <f>0+M23+M27</f>
      </c>
    </row>
    <row r="23" spans="1:16" ht="12.75" customHeight="1">
      <c r="A23" t="s">
        <v>50</v>
      </c>
      <c s="6" t="s">
        <v>68</v>
      </c>
      <c s="6" t="s">
        <v>1083</v>
      </c>
      <c t="s">
        <v>4</v>
      </c>
      <c s="26" t="s">
        <v>1084</v>
      </c>
      <c s="27" t="s">
        <v>1085</v>
      </c>
      <c s="28">
        <v>786</v>
      </c>
      <c s="27">
        <v>0</v>
      </c>
      <c s="27">
        <f>ROUND(G23*H23,6)</f>
      </c>
      <c r="L23" s="29">
        <v>0</v>
      </c>
      <c s="24">
        <f>ROUND(ROUND(L23,2)*ROUND(G23,3),2)</f>
      </c>
      <c s="27" t="s">
        <v>55</v>
      </c>
      <c>
        <f>(M23*21)/100</f>
      </c>
      <c t="s">
        <v>27</v>
      </c>
    </row>
    <row r="24" spans="1:5" ht="12.75" customHeight="1">
      <c r="A24" s="30" t="s">
        <v>56</v>
      </c>
      <c r="E24" s="31" t="s">
        <v>1084</v>
      </c>
    </row>
    <row r="25" spans="1:5" ht="12.75" customHeight="1">
      <c r="A25" s="30" t="s">
        <v>57</v>
      </c>
      <c r="E25" s="32" t="s">
        <v>1683</v>
      </c>
    </row>
    <row r="26" spans="5:5" ht="12.75" customHeight="1">
      <c r="E26" s="31" t="s">
        <v>58</v>
      </c>
    </row>
    <row r="27" spans="1:16" ht="12.75" customHeight="1">
      <c r="A27" t="s">
        <v>50</v>
      </c>
      <c s="6" t="s">
        <v>71</v>
      </c>
      <c s="6" t="s">
        <v>1087</v>
      </c>
      <c t="s">
        <v>4</v>
      </c>
      <c s="26" t="s">
        <v>1088</v>
      </c>
      <c s="27" t="s">
        <v>1085</v>
      </c>
      <c s="28">
        <v>1111</v>
      </c>
      <c s="27">
        <v>0</v>
      </c>
      <c s="27">
        <f>ROUND(G27*H27,6)</f>
      </c>
      <c r="L27" s="29">
        <v>0</v>
      </c>
      <c s="24">
        <f>ROUND(ROUND(L27,2)*ROUND(G27,3),2)</f>
      </c>
      <c s="27" t="s">
        <v>55</v>
      </c>
      <c>
        <f>(M27*21)/100</f>
      </c>
      <c t="s">
        <v>27</v>
      </c>
    </row>
    <row r="28" spans="1:5" ht="12.75" customHeight="1">
      <c r="A28" s="30" t="s">
        <v>56</v>
      </c>
      <c r="E28" s="31" t="s">
        <v>1088</v>
      </c>
    </row>
    <row r="29" spans="1:5" ht="12.75" customHeight="1">
      <c r="A29" s="30" t="s">
        <v>57</v>
      </c>
      <c r="E29" s="32" t="s">
        <v>1684</v>
      </c>
    </row>
    <row r="30" spans="5:5" ht="12.75" customHeight="1">
      <c r="E30" s="31" t="s">
        <v>58</v>
      </c>
    </row>
    <row r="31" spans="1:13" ht="12.75" customHeight="1">
      <c r="A31" t="s">
        <v>47</v>
      </c>
      <c r="C31" s="7" t="s">
        <v>1081</v>
      </c>
      <c r="E31" s="25" t="s">
        <v>1685</v>
      </c>
      <c r="J31" s="24">
        <f>0</f>
      </c>
      <c s="24">
        <f>0</f>
      </c>
      <c s="24">
        <f>0+L32+L36+L40+L44+L48+L52+L56+L60+L64</f>
      </c>
      <c s="24">
        <f>0+M32+M36+M40+M44+M48+M52+M56+M60+M64</f>
      </c>
    </row>
    <row r="32" spans="1:16" ht="12.75" customHeight="1">
      <c r="A32" t="s">
        <v>50</v>
      </c>
      <c s="6" t="s">
        <v>26</v>
      </c>
      <c s="6" t="s">
        <v>1686</v>
      </c>
      <c t="s">
        <v>4</v>
      </c>
      <c s="26" t="s">
        <v>1348</v>
      </c>
      <c s="27" t="s">
        <v>1085</v>
      </c>
      <c s="28">
        <v>23.6</v>
      </c>
      <c s="27">
        <v>0</v>
      </c>
      <c s="27">
        <f>ROUND(G32*H32,6)</f>
      </c>
      <c r="L32" s="29">
        <v>0</v>
      </c>
      <c s="24">
        <f>ROUND(ROUND(L32,2)*ROUND(G32,3),2)</f>
      </c>
      <c s="27" t="s">
        <v>55</v>
      </c>
      <c>
        <f>(M32*21)/100</f>
      </c>
      <c t="s">
        <v>27</v>
      </c>
    </row>
    <row r="33" spans="1:5" ht="12.75" customHeight="1">
      <c r="A33" s="30" t="s">
        <v>56</v>
      </c>
      <c r="E33" s="31" t="s">
        <v>1687</v>
      </c>
    </row>
    <row r="34" spans="1:5" ht="12.75" customHeight="1">
      <c r="A34" s="30" t="s">
        <v>57</v>
      </c>
      <c r="E34" s="32" t="s">
        <v>4</v>
      </c>
    </row>
    <row r="35" spans="5:5" ht="12.75" customHeight="1">
      <c r="E35" s="31" t="s">
        <v>1350</v>
      </c>
    </row>
    <row r="36" spans="1:16" ht="12.75" customHeight="1">
      <c r="A36" t="s">
        <v>50</v>
      </c>
      <c s="6" t="s">
        <v>76</v>
      </c>
      <c s="6" t="s">
        <v>1688</v>
      </c>
      <c t="s">
        <v>4</v>
      </c>
      <c s="26" t="s">
        <v>1348</v>
      </c>
      <c s="27" t="s">
        <v>1085</v>
      </c>
      <c s="28">
        <v>23.6</v>
      </c>
      <c s="27">
        <v>0</v>
      </c>
      <c s="27">
        <f>ROUND(G36*H36,6)</f>
      </c>
      <c r="L36" s="29">
        <v>0</v>
      </c>
      <c s="24">
        <f>ROUND(ROUND(L36,2)*ROUND(G36,3),2)</f>
      </c>
      <c s="27" t="s">
        <v>55</v>
      </c>
      <c>
        <f>(M36*21)/100</f>
      </c>
      <c t="s">
        <v>27</v>
      </c>
    </row>
    <row r="37" spans="1:5" ht="12.75" customHeight="1">
      <c r="A37" s="30" t="s">
        <v>56</v>
      </c>
      <c r="E37" s="31" t="s">
        <v>1689</v>
      </c>
    </row>
    <row r="38" spans="1:5" ht="12.75" customHeight="1">
      <c r="A38" s="30" t="s">
        <v>57</v>
      </c>
      <c r="E38" s="32" t="s">
        <v>4</v>
      </c>
    </row>
    <row r="39" spans="5:5" ht="12.75" customHeight="1">
      <c r="E39" s="31" t="s">
        <v>1350</v>
      </c>
    </row>
    <row r="40" spans="1:16" ht="12.75" customHeight="1">
      <c r="A40" t="s">
        <v>50</v>
      </c>
      <c s="6" t="s">
        <v>79</v>
      </c>
      <c s="6" t="s">
        <v>1690</v>
      </c>
      <c t="s">
        <v>4</v>
      </c>
      <c s="26" t="s">
        <v>1348</v>
      </c>
      <c s="27" t="s">
        <v>1085</v>
      </c>
      <c s="28">
        <v>79.3</v>
      </c>
      <c s="27">
        <v>0</v>
      </c>
      <c s="27">
        <f>ROUND(G40*H40,6)</f>
      </c>
      <c r="L40" s="29">
        <v>0</v>
      </c>
      <c s="24">
        <f>ROUND(ROUND(L40,2)*ROUND(G40,3),2)</f>
      </c>
      <c s="27" t="s">
        <v>55</v>
      </c>
      <c>
        <f>(M40*21)/100</f>
      </c>
      <c t="s">
        <v>27</v>
      </c>
    </row>
    <row r="41" spans="1:5" ht="12.75" customHeight="1">
      <c r="A41" s="30" t="s">
        <v>56</v>
      </c>
      <c r="E41" s="31" t="s">
        <v>1691</v>
      </c>
    </row>
    <row r="42" spans="1:5" ht="12.75" customHeight="1">
      <c r="A42" s="30" t="s">
        <v>57</v>
      </c>
      <c r="E42" s="32" t="s">
        <v>4</v>
      </c>
    </row>
    <row r="43" spans="5:5" ht="12.75" customHeight="1">
      <c r="E43" s="31" t="s">
        <v>1350</v>
      </c>
    </row>
    <row r="44" spans="1:16" ht="12.75" customHeight="1">
      <c r="A44" t="s">
        <v>50</v>
      </c>
      <c s="6" t="s">
        <v>83</v>
      </c>
      <c s="6" t="s">
        <v>1692</v>
      </c>
      <c t="s">
        <v>4</v>
      </c>
      <c s="26" t="s">
        <v>1348</v>
      </c>
      <c s="27" t="s">
        <v>1085</v>
      </c>
      <c s="28">
        <v>14.3</v>
      </c>
      <c s="27">
        <v>0</v>
      </c>
      <c s="27">
        <f>ROUND(G44*H44,6)</f>
      </c>
      <c r="L44" s="29">
        <v>0</v>
      </c>
      <c s="24">
        <f>ROUND(ROUND(L44,2)*ROUND(G44,3),2)</f>
      </c>
      <c s="27" t="s">
        <v>55</v>
      </c>
      <c>
        <f>(M44*21)/100</f>
      </c>
      <c t="s">
        <v>27</v>
      </c>
    </row>
    <row r="45" spans="1:5" ht="12.75" customHeight="1">
      <c r="A45" s="30" t="s">
        <v>56</v>
      </c>
      <c r="E45" s="31" t="s">
        <v>1693</v>
      </c>
    </row>
    <row r="46" spans="1:5" ht="12.75" customHeight="1">
      <c r="A46" s="30" t="s">
        <v>57</v>
      </c>
      <c r="E46" s="32" t="s">
        <v>4</v>
      </c>
    </row>
    <row r="47" spans="5:5" ht="12.75" customHeight="1">
      <c r="E47" s="31" t="s">
        <v>1350</v>
      </c>
    </row>
    <row r="48" spans="1:16" ht="12.75" customHeight="1">
      <c r="A48" t="s">
        <v>50</v>
      </c>
      <c s="6" t="s">
        <v>86</v>
      </c>
      <c s="6" t="s">
        <v>1694</v>
      </c>
      <c t="s">
        <v>4</v>
      </c>
      <c s="26" t="s">
        <v>1348</v>
      </c>
      <c s="27" t="s">
        <v>1085</v>
      </c>
      <c s="28">
        <v>3</v>
      </c>
      <c s="27">
        <v>0</v>
      </c>
      <c s="27">
        <f>ROUND(G48*H48,6)</f>
      </c>
      <c r="L48" s="29">
        <v>0</v>
      </c>
      <c s="24">
        <f>ROUND(ROUND(L48,2)*ROUND(G48,3),2)</f>
      </c>
      <c s="27" t="s">
        <v>55</v>
      </c>
      <c>
        <f>(M48*21)/100</f>
      </c>
      <c t="s">
        <v>27</v>
      </c>
    </row>
    <row r="49" spans="1:5" ht="12.75" customHeight="1">
      <c r="A49" s="30" t="s">
        <v>56</v>
      </c>
      <c r="E49" s="31" t="s">
        <v>1695</v>
      </c>
    </row>
    <row r="50" spans="1:5" ht="12.75" customHeight="1">
      <c r="A50" s="30" t="s">
        <v>57</v>
      </c>
      <c r="E50" s="32" t="s">
        <v>4</v>
      </c>
    </row>
    <row r="51" spans="5:5" ht="12.75" customHeight="1">
      <c r="E51" s="31" t="s">
        <v>1350</v>
      </c>
    </row>
    <row r="52" spans="1:16" ht="12.75" customHeight="1">
      <c r="A52" t="s">
        <v>50</v>
      </c>
      <c s="6" t="s">
        <v>89</v>
      </c>
      <c s="6" t="s">
        <v>1696</v>
      </c>
      <c t="s">
        <v>4</v>
      </c>
      <c s="26" t="s">
        <v>1348</v>
      </c>
      <c s="27" t="s">
        <v>1085</v>
      </c>
      <c s="28">
        <v>400</v>
      </c>
      <c s="27">
        <v>0</v>
      </c>
      <c s="27">
        <f>ROUND(G52*H52,6)</f>
      </c>
      <c r="L52" s="29">
        <v>0</v>
      </c>
      <c s="24">
        <f>ROUND(ROUND(L52,2)*ROUND(G52,3),2)</f>
      </c>
      <c s="27" t="s">
        <v>55</v>
      </c>
      <c>
        <f>(M52*21)/100</f>
      </c>
      <c t="s">
        <v>27</v>
      </c>
    </row>
    <row r="53" spans="1:5" ht="12.75" customHeight="1">
      <c r="A53" s="30" t="s">
        <v>56</v>
      </c>
      <c r="E53" s="31" t="s">
        <v>1697</v>
      </c>
    </row>
    <row r="54" spans="1:5" ht="12.75" customHeight="1">
      <c r="A54" s="30" t="s">
        <v>57</v>
      </c>
      <c r="E54" s="32" t="s">
        <v>4</v>
      </c>
    </row>
    <row r="55" spans="5:5" ht="12.75" customHeight="1">
      <c r="E55" s="31" t="s">
        <v>1350</v>
      </c>
    </row>
    <row r="56" spans="1:16" ht="12.75" customHeight="1">
      <c r="A56" t="s">
        <v>50</v>
      </c>
      <c s="6" t="s">
        <v>92</v>
      </c>
      <c s="6" t="s">
        <v>1698</v>
      </c>
      <c t="s">
        <v>4</v>
      </c>
      <c s="26" t="s">
        <v>1348</v>
      </c>
      <c s="27" t="s">
        <v>1085</v>
      </c>
      <c s="28">
        <v>15.1</v>
      </c>
      <c s="27">
        <v>0</v>
      </c>
      <c s="27">
        <f>ROUND(G56*H56,6)</f>
      </c>
      <c r="L56" s="29">
        <v>0</v>
      </c>
      <c s="24">
        <f>ROUND(ROUND(L56,2)*ROUND(G56,3),2)</f>
      </c>
      <c s="27" t="s">
        <v>55</v>
      </c>
      <c>
        <f>(M56*21)/100</f>
      </c>
      <c t="s">
        <v>27</v>
      </c>
    </row>
    <row r="57" spans="1:5" ht="12.75" customHeight="1">
      <c r="A57" s="30" t="s">
        <v>56</v>
      </c>
      <c r="E57" s="31" t="s">
        <v>1699</v>
      </c>
    </row>
    <row r="58" spans="1:5" ht="12.75" customHeight="1">
      <c r="A58" s="30" t="s">
        <v>57</v>
      </c>
      <c r="E58" s="32" t="s">
        <v>4</v>
      </c>
    </row>
    <row r="59" spans="5:5" ht="12.75" customHeight="1">
      <c r="E59" s="31" t="s">
        <v>1350</v>
      </c>
    </row>
    <row r="60" spans="1:16" ht="12.75" customHeight="1">
      <c r="A60" t="s">
        <v>50</v>
      </c>
      <c s="6" t="s">
        <v>95</v>
      </c>
      <c s="6" t="s">
        <v>1700</v>
      </c>
      <c t="s">
        <v>4</v>
      </c>
      <c s="26" t="s">
        <v>1370</v>
      </c>
      <c s="27" t="s">
        <v>98</v>
      </c>
      <c s="28">
        <v>16</v>
      </c>
      <c s="27">
        <v>0</v>
      </c>
      <c s="27">
        <f>ROUND(G60*H60,6)</f>
      </c>
      <c r="L60" s="29">
        <v>0</v>
      </c>
      <c s="24">
        <f>ROUND(ROUND(L60,2)*ROUND(G60,3),2)</f>
      </c>
      <c s="27" t="s">
        <v>55</v>
      </c>
      <c>
        <f>(M60*21)/100</f>
      </c>
      <c t="s">
        <v>27</v>
      </c>
    </row>
    <row r="61" spans="1:5" ht="12.75" customHeight="1">
      <c r="A61" s="30" t="s">
        <v>56</v>
      </c>
      <c r="E61" s="31" t="s">
        <v>1701</v>
      </c>
    </row>
    <row r="62" spans="1:5" ht="12.75" customHeight="1">
      <c r="A62" s="30" t="s">
        <v>57</v>
      </c>
      <c r="E62" s="32" t="s">
        <v>4</v>
      </c>
    </row>
    <row r="63" spans="5:5" ht="12.75" customHeight="1">
      <c r="E63" s="31" t="s">
        <v>1372</v>
      </c>
    </row>
    <row r="64" spans="1:16" ht="12.75" customHeight="1">
      <c r="A64" t="s">
        <v>50</v>
      </c>
      <c s="6" t="s">
        <v>99</v>
      </c>
      <c s="6" t="s">
        <v>1702</v>
      </c>
      <c t="s">
        <v>4</v>
      </c>
      <c s="26" t="s">
        <v>1370</v>
      </c>
      <c s="27" t="s">
        <v>98</v>
      </c>
      <c s="28">
        <v>10</v>
      </c>
      <c s="27">
        <v>0</v>
      </c>
      <c s="27">
        <f>ROUND(G64*H64,6)</f>
      </c>
      <c r="L64" s="29">
        <v>0</v>
      </c>
      <c s="24">
        <f>ROUND(ROUND(L64,2)*ROUND(G64,3),2)</f>
      </c>
      <c s="27" t="s">
        <v>55</v>
      </c>
      <c>
        <f>(M64*21)/100</f>
      </c>
      <c t="s">
        <v>27</v>
      </c>
    </row>
    <row r="65" spans="1:5" ht="12.75" customHeight="1">
      <c r="A65" s="30" t="s">
        <v>56</v>
      </c>
      <c r="E65" s="31" t="s">
        <v>1703</v>
      </c>
    </row>
    <row r="66" spans="1:5" ht="12.75" customHeight="1">
      <c r="A66" s="30" t="s">
        <v>57</v>
      </c>
      <c r="E66" s="32" t="s">
        <v>4</v>
      </c>
    </row>
    <row r="67" spans="5:5" ht="12.75" customHeight="1">
      <c r="E67" s="31" t="s">
        <v>1372</v>
      </c>
    </row>
    <row r="68" spans="1:13" ht="12.75" customHeight="1">
      <c r="A68" t="s">
        <v>47</v>
      </c>
      <c r="C68" s="7" t="s">
        <v>1090</v>
      </c>
      <c r="E68" s="25" t="s">
        <v>1704</v>
      </c>
      <c r="J68" s="24">
        <f>0</f>
      </c>
      <c s="24">
        <f>0</f>
      </c>
      <c s="24">
        <f>0+L69+L73+L77+L81+L85+L89+L93+L97+L101+L105+L109+L113+L117+L121+L125+L129+L133+L137+L141+L145+L149</f>
      </c>
      <c s="24">
        <f>0+M69+M73+M77+M81+M85+M89+M93+M97+M101+M105+M109+M113+M117+M121+M125+M129+M133+M137+M141+M145+M149</f>
      </c>
    </row>
    <row r="69" spans="1:16" ht="12.75" customHeight="1">
      <c r="A69" t="s">
        <v>50</v>
      </c>
      <c s="6" t="s">
        <v>102</v>
      </c>
      <c s="6" t="s">
        <v>1098</v>
      </c>
      <c t="s">
        <v>4</v>
      </c>
      <c s="26" t="s">
        <v>1099</v>
      </c>
      <c s="27" t="s">
        <v>98</v>
      </c>
      <c s="28">
        <v>10</v>
      </c>
      <c s="27">
        <v>0</v>
      </c>
      <c s="27">
        <f>ROUND(G69*H69,6)</f>
      </c>
      <c r="L69" s="29">
        <v>0</v>
      </c>
      <c s="24">
        <f>ROUND(ROUND(L69,2)*ROUND(G69,3),2)</f>
      </c>
      <c s="27" t="s">
        <v>55</v>
      </c>
      <c>
        <f>(M69*21)/100</f>
      </c>
      <c t="s">
        <v>27</v>
      </c>
    </row>
    <row r="70" spans="1:5" ht="12.75" customHeight="1">
      <c r="A70" s="30" t="s">
        <v>56</v>
      </c>
      <c r="E70" s="31" t="s">
        <v>1099</v>
      </c>
    </row>
    <row r="71" spans="1:5" ht="12.75" customHeight="1">
      <c r="A71" s="30" t="s">
        <v>57</v>
      </c>
      <c r="E71" s="32" t="s">
        <v>4</v>
      </c>
    </row>
    <row r="72" spans="5:5" ht="12.75" customHeight="1">
      <c r="E72" s="31" t="s">
        <v>58</v>
      </c>
    </row>
    <row r="73" spans="1:16" ht="12.75" customHeight="1">
      <c r="A73" t="s">
        <v>50</v>
      </c>
      <c s="6" t="s">
        <v>105</v>
      </c>
      <c s="6" t="s">
        <v>1705</v>
      </c>
      <c t="s">
        <v>4</v>
      </c>
      <c s="26" t="s">
        <v>1101</v>
      </c>
      <c s="27" t="s">
        <v>98</v>
      </c>
      <c s="28">
        <v>6</v>
      </c>
      <c s="27">
        <v>0</v>
      </c>
      <c s="27">
        <f>ROUND(G73*H73,6)</f>
      </c>
      <c r="L73" s="29">
        <v>0</v>
      </c>
      <c s="24">
        <f>ROUND(ROUND(L73,2)*ROUND(G73,3),2)</f>
      </c>
      <c s="27" t="s">
        <v>55</v>
      </c>
      <c>
        <f>(M73*21)/100</f>
      </c>
      <c t="s">
        <v>27</v>
      </c>
    </row>
    <row r="74" spans="1:5" ht="12.75" customHeight="1">
      <c r="A74" s="30" t="s">
        <v>56</v>
      </c>
      <c r="E74" s="31" t="s">
        <v>1101</v>
      </c>
    </row>
    <row r="75" spans="1:5" ht="12.75" customHeight="1">
      <c r="A75" s="30" t="s">
        <v>57</v>
      </c>
      <c r="E75" s="32" t="s">
        <v>4</v>
      </c>
    </row>
    <row r="76" spans="5:5" ht="12.75" customHeight="1">
      <c r="E76" s="31" t="s">
        <v>1148</v>
      </c>
    </row>
    <row r="77" spans="1:16" ht="12.75" customHeight="1">
      <c r="A77" t="s">
        <v>50</v>
      </c>
      <c s="6" t="s">
        <v>108</v>
      </c>
      <c s="6" t="s">
        <v>1706</v>
      </c>
      <c t="s">
        <v>4</v>
      </c>
      <c s="26" t="s">
        <v>1104</v>
      </c>
      <c s="27" t="s">
        <v>98</v>
      </c>
      <c s="28">
        <v>23</v>
      </c>
      <c s="27">
        <v>0</v>
      </c>
      <c s="27">
        <f>ROUND(G77*H77,6)</f>
      </c>
      <c r="L77" s="29">
        <v>0</v>
      </c>
      <c s="24">
        <f>ROUND(ROUND(L77,2)*ROUND(G77,3),2)</f>
      </c>
      <c s="27" t="s">
        <v>55</v>
      </c>
      <c>
        <f>(M77*21)/100</f>
      </c>
      <c t="s">
        <v>27</v>
      </c>
    </row>
    <row r="78" spans="1:5" ht="12.75" customHeight="1">
      <c r="A78" s="30" t="s">
        <v>56</v>
      </c>
      <c r="E78" s="31" t="s">
        <v>1104</v>
      </c>
    </row>
    <row r="79" spans="1:5" ht="12.75" customHeight="1">
      <c r="A79" s="30" t="s">
        <v>57</v>
      </c>
      <c r="E79" s="32" t="s">
        <v>4</v>
      </c>
    </row>
    <row r="80" spans="5:5" ht="12.75" customHeight="1">
      <c r="E80" s="31" t="s">
        <v>58</v>
      </c>
    </row>
    <row r="81" spans="1:16" ht="12.75" customHeight="1">
      <c r="A81" t="s">
        <v>50</v>
      </c>
      <c s="6" t="s">
        <v>111</v>
      </c>
      <c s="6" t="s">
        <v>1707</v>
      </c>
      <c t="s">
        <v>4</v>
      </c>
      <c s="26" t="s">
        <v>1106</v>
      </c>
      <c s="27" t="s">
        <v>98</v>
      </c>
      <c s="28">
        <v>3</v>
      </c>
      <c s="27">
        <v>0</v>
      </c>
      <c s="27">
        <f>ROUND(G81*H81,6)</f>
      </c>
      <c r="L81" s="29">
        <v>0</v>
      </c>
      <c s="24">
        <f>ROUND(ROUND(L81,2)*ROUND(G81,3),2)</f>
      </c>
      <c s="27" t="s">
        <v>55</v>
      </c>
      <c>
        <f>(M81*21)/100</f>
      </c>
      <c t="s">
        <v>27</v>
      </c>
    </row>
    <row r="82" spans="1:5" ht="12.75" customHeight="1">
      <c r="A82" s="30" t="s">
        <v>56</v>
      </c>
      <c r="E82" s="31" t="s">
        <v>1106</v>
      </c>
    </row>
    <row r="83" spans="1:5" ht="12.75" customHeight="1">
      <c r="A83" s="30" t="s">
        <v>57</v>
      </c>
      <c r="E83" s="32" t="s">
        <v>4</v>
      </c>
    </row>
    <row r="84" spans="5:5" ht="12.75" customHeight="1">
      <c r="E84" s="31" t="s">
        <v>1153</v>
      </c>
    </row>
    <row r="85" spans="1:16" ht="12.75" customHeight="1">
      <c r="A85" t="s">
        <v>50</v>
      </c>
      <c s="6" t="s">
        <v>114</v>
      </c>
      <c s="6" t="s">
        <v>1708</v>
      </c>
      <c t="s">
        <v>4</v>
      </c>
      <c s="26" t="s">
        <v>1709</v>
      </c>
      <c s="27" t="s">
        <v>98</v>
      </c>
      <c s="28">
        <v>9</v>
      </c>
      <c s="27">
        <v>0</v>
      </c>
      <c s="27">
        <f>ROUND(G85*H85,6)</f>
      </c>
      <c r="L85" s="29">
        <v>0</v>
      </c>
      <c s="24">
        <f>ROUND(ROUND(L85,2)*ROUND(G85,3),2)</f>
      </c>
      <c s="27" t="s">
        <v>55</v>
      </c>
      <c>
        <f>(M85*21)/100</f>
      </c>
      <c t="s">
        <v>27</v>
      </c>
    </row>
    <row r="86" spans="1:5" ht="12.75" customHeight="1">
      <c r="A86" s="30" t="s">
        <v>56</v>
      </c>
      <c r="E86" s="31" t="s">
        <v>1709</v>
      </c>
    </row>
    <row r="87" spans="1:5" ht="12.75" customHeight="1">
      <c r="A87" s="30" t="s">
        <v>57</v>
      </c>
      <c r="E87" s="32" t="s">
        <v>4</v>
      </c>
    </row>
    <row r="88" spans="5:5" ht="12.75" customHeight="1">
      <c r="E88" s="31" t="s">
        <v>1153</v>
      </c>
    </row>
    <row r="89" spans="1:16" ht="12.75" customHeight="1">
      <c r="A89" t="s">
        <v>50</v>
      </c>
      <c s="6" t="s">
        <v>117</v>
      </c>
      <c s="6" t="s">
        <v>1710</v>
      </c>
      <c t="s">
        <v>4</v>
      </c>
      <c s="26" t="s">
        <v>1109</v>
      </c>
      <c s="27" t="s">
        <v>98</v>
      </c>
      <c s="28">
        <v>25</v>
      </c>
      <c s="27">
        <v>0</v>
      </c>
      <c s="27">
        <f>ROUND(G89*H89,6)</f>
      </c>
      <c r="L89" s="29">
        <v>0</v>
      </c>
      <c s="24">
        <f>ROUND(ROUND(L89,2)*ROUND(G89,3),2)</f>
      </c>
      <c s="27" t="s">
        <v>55</v>
      </c>
      <c>
        <f>(M89*21)/100</f>
      </c>
      <c t="s">
        <v>27</v>
      </c>
    </row>
    <row r="90" spans="1:5" ht="12.75" customHeight="1">
      <c r="A90" s="30" t="s">
        <v>56</v>
      </c>
      <c r="E90" s="31" t="s">
        <v>1109</v>
      </c>
    </row>
    <row r="91" spans="1:5" ht="12.75" customHeight="1">
      <c r="A91" s="30" t="s">
        <v>57</v>
      </c>
      <c r="E91" s="32" t="s">
        <v>4</v>
      </c>
    </row>
    <row r="92" spans="5:5" ht="12.75" customHeight="1">
      <c r="E92" s="31" t="s">
        <v>1153</v>
      </c>
    </row>
    <row r="93" spans="1:16" ht="12.75" customHeight="1">
      <c r="A93" t="s">
        <v>50</v>
      </c>
      <c s="6" t="s">
        <v>121</v>
      </c>
      <c s="6" t="s">
        <v>1711</v>
      </c>
      <c t="s">
        <v>4</v>
      </c>
      <c s="26" t="s">
        <v>1712</v>
      </c>
      <c s="27" t="s">
        <v>98</v>
      </c>
      <c s="28">
        <v>2</v>
      </c>
      <c s="27">
        <v>0</v>
      </c>
      <c s="27">
        <f>ROUND(G93*H93,6)</f>
      </c>
      <c r="L93" s="29">
        <v>0</v>
      </c>
      <c s="24">
        <f>ROUND(ROUND(L93,2)*ROUND(G93,3),2)</f>
      </c>
      <c s="27" t="s">
        <v>55</v>
      </c>
      <c>
        <f>(M93*21)/100</f>
      </c>
      <c t="s">
        <v>27</v>
      </c>
    </row>
    <row r="94" spans="1:5" ht="12.75" customHeight="1">
      <c r="A94" s="30" t="s">
        <v>56</v>
      </c>
      <c r="E94" s="31" t="s">
        <v>1713</v>
      </c>
    </row>
    <row r="95" spans="1:5" ht="12.75" customHeight="1">
      <c r="A95" s="30" t="s">
        <v>57</v>
      </c>
      <c r="E95" s="32" t="s">
        <v>4</v>
      </c>
    </row>
    <row r="96" spans="5:5" ht="12.75" customHeight="1">
      <c r="E96" s="31" t="s">
        <v>58</v>
      </c>
    </row>
    <row r="97" spans="1:16" ht="12.75" customHeight="1">
      <c r="A97" t="s">
        <v>50</v>
      </c>
      <c s="6" t="s">
        <v>126</v>
      </c>
      <c s="6" t="s">
        <v>1714</v>
      </c>
      <c t="s">
        <v>4</v>
      </c>
      <c s="26" t="s">
        <v>1112</v>
      </c>
      <c s="27" t="s">
        <v>98</v>
      </c>
      <c s="28">
        <v>6</v>
      </c>
      <c s="27">
        <v>0</v>
      </c>
      <c s="27">
        <f>ROUND(G97*H97,6)</f>
      </c>
      <c r="L97" s="29">
        <v>0</v>
      </c>
      <c s="24">
        <f>ROUND(ROUND(L97,2)*ROUND(G97,3),2)</f>
      </c>
      <c s="27" t="s">
        <v>55</v>
      </c>
      <c>
        <f>(M97*21)/100</f>
      </c>
      <c t="s">
        <v>27</v>
      </c>
    </row>
    <row r="98" spans="1:5" ht="12.75" customHeight="1">
      <c r="A98" s="30" t="s">
        <v>56</v>
      </c>
      <c r="E98" s="31" t="s">
        <v>1715</v>
      </c>
    </row>
    <row r="99" spans="1:5" ht="12.75" customHeight="1">
      <c r="A99" s="30" t="s">
        <v>57</v>
      </c>
      <c r="E99" s="32" t="s">
        <v>4</v>
      </c>
    </row>
    <row r="100" spans="5:5" ht="12.75" customHeight="1">
      <c r="E100" s="31" t="s">
        <v>58</v>
      </c>
    </row>
    <row r="101" spans="1:16" ht="12.75" customHeight="1">
      <c r="A101" t="s">
        <v>50</v>
      </c>
      <c s="6" t="s">
        <v>130</v>
      </c>
      <c s="6" t="s">
        <v>1716</v>
      </c>
      <c t="s">
        <v>4</v>
      </c>
      <c s="26" t="s">
        <v>1717</v>
      </c>
      <c s="27" t="s">
        <v>98</v>
      </c>
      <c s="28">
        <v>3</v>
      </c>
      <c s="27">
        <v>0</v>
      </c>
      <c s="27">
        <f>ROUND(G101*H101,6)</f>
      </c>
      <c r="L101" s="29">
        <v>0</v>
      </c>
      <c s="24">
        <f>ROUND(ROUND(L101,2)*ROUND(G101,3),2)</f>
      </c>
      <c s="27" t="s">
        <v>55</v>
      </c>
      <c>
        <f>(M101*21)/100</f>
      </c>
      <c t="s">
        <v>27</v>
      </c>
    </row>
    <row r="102" spans="1:5" ht="12.75" customHeight="1">
      <c r="A102" s="30" t="s">
        <v>56</v>
      </c>
      <c r="E102" s="31" t="s">
        <v>1717</v>
      </c>
    </row>
    <row r="103" spans="1:5" ht="12.75" customHeight="1">
      <c r="A103" s="30" t="s">
        <v>57</v>
      </c>
      <c r="E103" s="32" t="s">
        <v>4</v>
      </c>
    </row>
    <row r="104" spans="5:5" ht="12.75" customHeight="1">
      <c r="E104" s="31" t="s">
        <v>58</v>
      </c>
    </row>
    <row r="105" spans="1:16" ht="12.75" customHeight="1">
      <c r="A105" t="s">
        <v>50</v>
      </c>
      <c s="6" t="s">
        <v>133</v>
      </c>
      <c s="6" t="s">
        <v>1718</v>
      </c>
      <c t="s">
        <v>4</v>
      </c>
      <c s="26" t="s">
        <v>1719</v>
      </c>
      <c s="27" t="s">
        <v>98</v>
      </c>
      <c s="28">
        <v>3</v>
      </c>
      <c s="27">
        <v>0</v>
      </c>
      <c s="27">
        <f>ROUND(G105*H105,6)</f>
      </c>
      <c r="L105" s="29">
        <v>0</v>
      </c>
      <c s="24">
        <f>ROUND(ROUND(L105,2)*ROUND(G105,3),2)</f>
      </c>
      <c s="27" t="s">
        <v>55</v>
      </c>
      <c>
        <f>(M105*21)/100</f>
      </c>
      <c t="s">
        <v>27</v>
      </c>
    </row>
    <row r="106" spans="1:5" ht="12.75" customHeight="1">
      <c r="A106" s="30" t="s">
        <v>56</v>
      </c>
      <c r="E106" s="31" t="s">
        <v>1720</v>
      </c>
    </row>
    <row r="107" spans="1:5" ht="12.75" customHeight="1">
      <c r="A107" s="30" t="s">
        <v>57</v>
      </c>
      <c r="E107" s="32" t="s">
        <v>4</v>
      </c>
    </row>
    <row r="108" spans="5:5" ht="12.75" customHeight="1">
      <c r="E108" s="31" t="s">
        <v>1120</v>
      </c>
    </row>
    <row r="109" spans="1:16" ht="12.75" customHeight="1">
      <c r="A109" t="s">
        <v>50</v>
      </c>
      <c s="6" t="s">
        <v>136</v>
      </c>
      <c s="6" t="s">
        <v>1721</v>
      </c>
      <c t="s">
        <v>4</v>
      </c>
      <c s="26" t="s">
        <v>1129</v>
      </c>
      <c s="27" t="s">
        <v>98</v>
      </c>
      <c s="28">
        <v>3</v>
      </c>
      <c s="27">
        <v>0</v>
      </c>
      <c s="27">
        <f>ROUND(G109*H109,6)</f>
      </c>
      <c r="L109" s="29">
        <v>0</v>
      </c>
      <c s="24">
        <f>ROUND(ROUND(L109,2)*ROUND(G109,3),2)</f>
      </c>
      <c s="27" t="s">
        <v>55</v>
      </c>
      <c>
        <f>(M109*21)/100</f>
      </c>
      <c t="s">
        <v>27</v>
      </c>
    </row>
    <row r="110" spans="1:5" ht="12.75" customHeight="1">
      <c r="A110" s="30" t="s">
        <v>56</v>
      </c>
      <c r="E110" s="31" t="s">
        <v>1722</v>
      </c>
    </row>
    <row r="111" spans="1:5" ht="12.75" customHeight="1">
      <c r="A111" s="30" t="s">
        <v>57</v>
      </c>
      <c r="E111" s="32" t="s">
        <v>4</v>
      </c>
    </row>
    <row r="112" spans="5:5" ht="12.75" customHeight="1">
      <c r="E112" s="31" t="s">
        <v>1131</v>
      </c>
    </row>
    <row r="113" spans="1:16" ht="12.75" customHeight="1">
      <c r="A113" t="s">
        <v>50</v>
      </c>
      <c s="6" t="s">
        <v>139</v>
      </c>
      <c s="6" t="s">
        <v>1723</v>
      </c>
      <c t="s">
        <v>4</v>
      </c>
      <c s="26" t="s">
        <v>1133</v>
      </c>
      <c s="27" t="s">
        <v>98</v>
      </c>
      <c s="28">
        <v>3</v>
      </c>
      <c s="27">
        <v>0</v>
      </c>
      <c s="27">
        <f>ROUND(G113*H113,6)</f>
      </c>
      <c r="L113" s="29">
        <v>0</v>
      </c>
      <c s="24">
        <f>ROUND(ROUND(L113,2)*ROUND(G113,3),2)</f>
      </c>
      <c s="27" t="s">
        <v>55</v>
      </c>
      <c>
        <f>(M113*21)/100</f>
      </c>
      <c t="s">
        <v>27</v>
      </c>
    </row>
    <row r="114" spans="1:5" ht="12.75" customHeight="1">
      <c r="A114" s="30" t="s">
        <v>56</v>
      </c>
      <c r="E114" s="31" t="s">
        <v>1724</v>
      </c>
    </row>
    <row r="115" spans="1:5" ht="12.75" customHeight="1">
      <c r="A115" s="30" t="s">
        <v>57</v>
      </c>
      <c r="E115" s="32" t="s">
        <v>4</v>
      </c>
    </row>
    <row r="116" spans="5:5" ht="12.75" customHeight="1">
      <c r="E116" s="31" t="s">
        <v>1135</v>
      </c>
    </row>
    <row r="117" spans="1:16" ht="12.75" customHeight="1">
      <c r="A117" t="s">
        <v>50</v>
      </c>
      <c s="6" t="s">
        <v>142</v>
      </c>
      <c s="6" t="s">
        <v>1725</v>
      </c>
      <c t="s">
        <v>4</v>
      </c>
      <c s="26" t="s">
        <v>1375</v>
      </c>
      <c s="27" t="s">
        <v>98</v>
      </c>
      <c s="28">
        <v>3</v>
      </c>
      <c s="27">
        <v>0</v>
      </c>
      <c s="27">
        <f>ROUND(G117*H117,6)</f>
      </c>
      <c r="L117" s="29">
        <v>0</v>
      </c>
      <c s="24">
        <f>ROUND(ROUND(L117,2)*ROUND(G117,3),2)</f>
      </c>
      <c s="27" t="s">
        <v>55</v>
      </c>
      <c>
        <f>(M117*21)/100</f>
      </c>
      <c t="s">
        <v>27</v>
      </c>
    </row>
    <row r="118" spans="1:5" ht="12.75" customHeight="1">
      <c r="A118" s="30" t="s">
        <v>56</v>
      </c>
      <c r="E118" s="31" t="s">
        <v>1726</v>
      </c>
    </row>
    <row r="119" spans="1:5" ht="12.75" customHeight="1">
      <c r="A119" s="30" t="s">
        <v>57</v>
      </c>
      <c r="E119" s="32" t="s">
        <v>4</v>
      </c>
    </row>
    <row r="120" spans="5:5" ht="12.75" customHeight="1">
      <c r="E120" s="31" t="s">
        <v>1116</v>
      </c>
    </row>
    <row r="121" spans="1:16" ht="12.75" customHeight="1">
      <c r="A121" t="s">
        <v>50</v>
      </c>
      <c s="6" t="s">
        <v>145</v>
      </c>
      <c s="6" t="s">
        <v>1727</v>
      </c>
      <c t="s">
        <v>4</v>
      </c>
      <c s="26" t="s">
        <v>1378</v>
      </c>
      <c s="27" t="s">
        <v>98</v>
      </c>
      <c s="28">
        <v>5</v>
      </c>
      <c s="27">
        <v>0</v>
      </c>
      <c s="27">
        <f>ROUND(G121*H121,6)</f>
      </c>
      <c r="L121" s="29">
        <v>0</v>
      </c>
      <c s="24">
        <f>ROUND(ROUND(L121,2)*ROUND(G121,3),2)</f>
      </c>
      <c s="27" t="s">
        <v>55</v>
      </c>
      <c>
        <f>(M121*21)/100</f>
      </c>
      <c t="s">
        <v>27</v>
      </c>
    </row>
    <row r="122" spans="1:5" ht="12.75" customHeight="1">
      <c r="A122" s="30" t="s">
        <v>56</v>
      </c>
      <c r="E122" s="31" t="s">
        <v>1379</v>
      </c>
    </row>
    <row r="123" spans="1:5" ht="12.75" customHeight="1">
      <c r="A123" s="30" t="s">
        <v>57</v>
      </c>
      <c r="E123" s="32" t="s">
        <v>4</v>
      </c>
    </row>
    <row r="124" spans="5:5" ht="12.75" customHeight="1">
      <c r="E124" s="31" t="s">
        <v>1380</v>
      </c>
    </row>
    <row r="125" spans="1:16" ht="12.75" customHeight="1">
      <c r="A125" t="s">
        <v>50</v>
      </c>
      <c s="6" t="s">
        <v>148</v>
      </c>
      <c s="6" t="s">
        <v>1728</v>
      </c>
      <c t="s">
        <v>4</v>
      </c>
      <c s="26" t="s">
        <v>1404</v>
      </c>
      <c s="27" t="s">
        <v>98</v>
      </c>
      <c s="28">
        <v>6</v>
      </c>
      <c s="27">
        <v>0</v>
      </c>
      <c s="27">
        <f>ROUND(G125*H125,6)</f>
      </c>
      <c r="L125" s="29">
        <v>0</v>
      </c>
      <c s="24">
        <f>ROUND(ROUND(L125,2)*ROUND(G125,3),2)</f>
      </c>
      <c s="27" t="s">
        <v>55</v>
      </c>
      <c>
        <f>(M125*21)/100</f>
      </c>
      <c t="s">
        <v>27</v>
      </c>
    </row>
    <row r="126" spans="1:5" ht="12.75" customHeight="1">
      <c r="A126" s="30" t="s">
        <v>56</v>
      </c>
      <c r="E126" s="31" t="s">
        <v>1404</v>
      </c>
    </row>
    <row r="127" spans="1:5" ht="12.75" customHeight="1">
      <c r="A127" s="30" t="s">
        <v>57</v>
      </c>
      <c r="E127" s="32" t="s">
        <v>4</v>
      </c>
    </row>
    <row r="128" spans="5:5" ht="12.75" customHeight="1">
      <c r="E128" s="31" t="s">
        <v>1729</v>
      </c>
    </row>
    <row r="129" spans="1:16" ht="12.75" customHeight="1">
      <c r="A129" t="s">
        <v>50</v>
      </c>
      <c s="6" t="s">
        <v>151</v>
      </c>
      <c s="6" t="s">
        <v>1730</v>
      </c>
      <c t="s">
        <v>4</v>
      </c>
      <c s="26" t="s">
        <v>1382</v>
      </c>
      <c s="27" t="s">
        <v>98</v>
      </c>
      <c s="28">
        <v>3</v>
      </c>
      <c s="27">
        <v>0</v>
      </c>
      <c s="27">
        <f>ROUND(G129*H129,6)</f>
      </c>
      <c r="L129" s="29">
        <v>0</v>
      </c>
      <c s="24">
        <f>ROUND(ROUND(L129,2)*ROUND(G129,3),2)</f>
      </c>
      <c s="27" t="s">
        <v>55</v>
      </c>
      <c>
        <f>(M129*21)/100</f>
      </c>
      <c t="s">
        <v>27</v>
      </c>
    </row>
    <row r="130" spans="1:5" ht="12.75" customHeight="1">
      <c r="A130" s="30" t="s">
        <v>56</v>
      </c>
      <c r="E130" s="31" t="s">
        <v>1383</v>
      </c>
    </row>
    <row r="131" spans="1:5" ht="12.75" customHeight="1">
      <c r="A131" s="30" t="s">
        <v>57</v>
      </c>
      <c r="E131" s="32" t="s">
        <v>4</v>
      </c>
    </row>
    <row r="132" spans="5:5" ht="12.75" customHeight="1">
      <c r="E132" s="31" t="s">
        <v>1384</v>
      </c>
    </row>
    <row r="133" spans="1:16" ht="12.75" customHeight="1">
      <c r="A133" t="s">
        <v>50</v>
      </c>
      <c s="6" t="s">
        <v>154</v>
      </c>
      <c s="6" t="s">
        <v>1731</v>
      </c>
      <c t="s">
        <v>4</v>
      </c>
      <c s="26" t="s">
        <v>1386</v>
      </c>
      <c s="27" t="s">
        <v>98</v>
      </c>
      <c s="28">
        <v>1</v>
      </c>
      <c s="27">
        <v>0</v>
      </c>
      <c s="27">
        <f>ROUND(G133*H133,6)</f>
      </c>
      <c r="L133" s="29">
        <v>0</v>
      </c>
      <c s="24">
        <f>ROUND(ROUND(L133,2)*ROUND(G133,3),2)</f>
      </c>
      <c s="27" t="s">
        <v>55</v>
      </c>
      <c>
        <f>(M133*21)/100</f>
      </c>
      <c t="s">
        <v>27</v>
      </c>
    </row>
    <row r="134" spans="1:5" ht="12.75" customHeight="1">
      <c r="A134" s="30" t="s">
        <v>56</v>
      </c>
      <c r="E134" s="31" t="s">
        <v>1732</v>
      </c>
    </row>
    <row r="135" spans="1:5" ht="12.75" customHeight="1">
      <c r="A135" s="30" t="s">
        <v>57</v>
      </c>
      <c r="E135" s="32" t="s">
        <v>4</v>
      </c>
    </row>
    <row r="136" spans="5:5" ht="12.75" customHeight="1">
      <c r="E136" s="31" t="s">
        <v>1135</v>
      </c>
    </row>
    <row r="137" spans="1:16" ht="12.75" customHeight="1">
      <c r="A137" t="s">
        <v>50</v>
      </c>
      <c s="6" t="s">
        <v>157</v>
      </c>
      <c s="6" t="s">
        <v>1733</v>
      </c>
      <c t="s">
        <v>4</v>
      </c>
      <c s="26" t="s">
        <v>1734</v>
      </c>
      <c s="27" t="s">
        <v>98</v>
      </c>
      <c s="28">
        <v>1</v>
      </c>
      <c s="27">
        <v>0</v>
      </c>
      <c s="27">
        <f>ROUND(G137*H137,6)</f>
      </c>
      <c r="L137" s="29">
        <v>0</v>
      </c>
      <c s="24">
        <f>ROUND(ROUND(L137,2)*ROUND(G137,3),2)</f>
      </c>
      <c s="27" t="s">
        <v>55</v>
      </c>
      <c>
        <f>(M137*21)/100</f>
      </c>
      <c t="s">
        <v>27</v>
      </c>
    </row>
    <row r="138" spans="1:5" ht="12.75" customHeight="1">
      <c r="A138" s="30" t="s">
        <v>56</v>
      </c>
      <c r="E138" s="31" t="s">
        <v>1735</v>
      </c>
    </row>
    <row r="139" spans="1:5" ht="12.75" customHeight="1">
      <c r="A139" s="30" t="s">
        <v>57</v>
      </c>
      <c r="E139" s="32" t="s">
        <v>4</v>
      </c>
    </row>
    <row r="140" spans="5:5" ht="12.75" customHeight="1">
      <c r="E140" s="31" t="s">
        <v>1391</v>
      </c>
    </row>
    <row r="141" spans="1:16" ht="12.75" customHeight="1">
      <c r="A141" t="s">
        <v>50</v>
      </c>
      <c s="6" t="s">
        <v>161</v>
      </c>
      <c s="6" t="s">
        <v>1736</v>
      </c>
      <c t="s">
        <v>4</v>
      </c>
      <c s="26" t="s">
        <v>1737</v>
      </c>
      <c s="27" t="s">
        <v>98</v>
      </c>
      <c s="28">
        <v>1</v>
      </c>
      <c s="27">
        <v>0</v>
      </c>
      <c s="27">
        <f>ROUND(G141*H141,6)</f>
      </c>
      <c r="L141" s="29">
        <v>0</v>
      </c>
      <c s="24">
        <f>ROUND(ROUND(L141,2)*ROUND(G141,3),2)</f>
      </c>
      <c s="27" t="s">
        <v>55</v>
      </c>
      <c>
        <f>(M141*21)/100</f>
      </c>
      <c t="s">
        <v>27</v>
      </c>
    </row>
    <row r="142" spans="1:5" ht="12.75" customHeight="1">
      <c r="A142" s="30" t="s">
        <v>56</v>
      </c>
      <c r="E142" s="31" t="s">
        <v>1737</v>
      </c>
    </row>
    <row r="143" spans="1:5" ht="12.75" customHeight="1">
      <c r="A143" s="30" t="s">
        <v>57</v>
      </c>
      <c r="E143" s="32" t="s">
        <v>4</v>
      </c>
    </row>
    <row r="144" spans="5:5" ht="12.75" customHeight="1">
      <c r="E144" s="31" t="s">
        <v>1391</v>
      </c>
    </row>
    <row r="145" spans="1:16" ht="12.75" customHeight="1">
      <c r="A145" t="s">
        <v>50</v>
      </c>
      <c s="6" t="s">
        <v>164</v>
      </c>
      <c s="6" t="s">
        <v>1738</v>
      </c>
      <c t="s">
        <v>4</v>
      </c>
      <c s="26" t="s">
        <v>1393</v>
      </c>
      <c s="27" t="s">
        <v>98</v>
      </c>
      <c s="28">
        <v>1</v>
      </c>
      <c s="27">
        <v>0</v>
      </c>
      <c s="27">
        <f>ROUND(G145*H145,6)</f>
      </c>
      <c r="L145" s="29">
        <v>0</v>
      </c>
      <c s="24">
        <f>ROUND(ROUND(L145,2)*ROUND(G145,3),2)</f>
      </c>
      <c s="27" t="s">
        <v>55</v>
      </c>
      <c>
        <f>(M145*21)/100</f>
      </c>
      <c t="s">
        <v>27</v>
      </c>
    </row>
    <row r="146" spans="1:5" ht="12.75" customHeight="1">
      <c r="A146" s="30" t="s">
        <v>56</v>
      </c>
      <c r="E146" s="31" t="s">
        <v>1393</v>
      </c>
    </row>
    <row r="147" spans="1:5" ht="12.75" customHeight="1">
      <c r="A147" s="30" t="s">
        <v>57</v>
      </c>
      <c r="E147" s="32" t="s">
        <v>4</v>
      </c>
    </row>
    <row r="148" spans="5:5" ht="12.75" customHeight="1">
      <c r="E148" s="31" t="s">
        <v>1391</v>
      </c>
    </row>
    <row r="149" spans="1:16" ht="12.75" customHeight="1">
      <c r="A149" t="s">
        <v>50</v>
      </c>
      <c s="6" t="s">
        <v>167</v>
      </c>
      <c s="6" t="s">
        <v>1739</v>
      </c>
      <c t="s">
        <v>4</v>
      </c>
      <c s="26" t="s">
        <v>1404</v>
      </c>
      <c s="27" t="s">
        <v>98</v>
      </c>
      <c s="28">
        <v>16</v>
      </c>
      <c s="27">
        <v>0</v>
      </c>
      <c s="27">
        <f>ROUND(G149*H149,6)</f>
      </c>
      <c r="L149" s="29">
        <v>0</v>
      </c>
      <c s="24">
        <f>ROUND(ROUND(L149,2)*ROUND(G149,3),2)</f>
      </c>
      <c s="27" t="s">
        <v>55</v>
      </c>
      <c>
        <f>(M149*21)/100</f>
      </c>
      <c t="s">
        <v>27</v>
      </c>
    </row>
    <row r="150" spans="1:5" ht="12.75" customHeight="1">
      <c r="A150" s="30" t="s">
        <v>56</v>
      </c>
      <c r="E150" s="31" t="s">
        <v>1404</v>
      </c>
    </row>
    <row r="151" spans="1:5" ht="12.75" customHeight="1">
      <c r="A151" s="30" t="s">
        <v>57</v>
      </c>
      <c r="E151" s="32" t="s">
        <v>4</v>
      </c>
    </row>
    <row r="152" spans="5:5" ht="12.75" customHeight="1">
      <c r="E152" s="31" t="s">
        <v>1405</v>
      </c>
    </row>
    <row r="153" spans="1:13" ht="12.75" customHeight="1">
      <c r="A153" t="s">
        <v>47</v>
      </c>
      <c r="C153" s="7" t="s">
        <v>1096</v>
      </c>
      <c r="E153" s="25" t="s">
        <v>1740</v>
      </c>
      <c r="J153" s="24">
        <f>0</f>
      </c>
      <c s="24">
        <f>0</f>
      </c>
      <c s="24">
        <f>0+L154+L158+L162+L166+L170+L174+L178+L182</f>
      </c>
      <c s="24">
        <f>0+M154+M158+M162+M166+M170+M174+M178+M182</f>
      </c>
    </row>
    <row r="154" spans="1:16" ht="12.75" customHeight="1">
      <c r="A154" t="s">
        <v>50</v>
      </c>
      <c s="6" t="s">
        <v>170</v>
      </c>
      <c s="6" t="s">
        <v>1741</v>
      </c>
      <c t="s">
        <v>4</v>
      </c>
      <c s="26" t="s">
        <v>1445</v>
      </c>
      <c s="27" t="s">
        <v>82</v>
      </c>
      <c s="28">
        <v>120</v>
      </c>
      <c s="27">
        <v>0</v>
      </c>
      <c s="27">
        <f>ROUND(G154*H154,6)</f>
      </c>
      <c r="L154" s="29">
        <v>0</v>
      </c>
      <c s="24">
        <f>ROUND(ROUND(L154,2)*ROUND(G154,3),2)</f>
      </c>
      <c s="27" t="s">
        <v>55</v>
      </c>
      <c>
        <f>(M154*21)/100</f>
      </c>
      <c t="s">
        <v>27</v>
      </c>
    </row>
    <row r="155" spans="1:5" ht="12.75" customHeight="1">
      <c r="A155" s="30" t="s">
        <v>56</v>
      </c>
      <c r="E155" s="31" t="s">
        <v>1742</v>
      </c>
    </row>
    <row r="156" spans="1:5" ht="12.75" customHeight="1">
      <c r="A156" s="30" t="s">
        <v>57</v>
      </c>
      <c r="E156" s="32" t="s">
        <v>4</v>
      </c>
    </row>
    <row r="157" spans="5:5" ht="12.75" customHeight="1">
      <c r="E157" s="31" t="s">
        <v>1447</v>
      </c>
    </row>
    <row r="158" spans="1:16" ht="12.75" customHeight="1">
      <c r="A158" t="s">
        <v>50</v>
      </c>
      <c s="6" t="s">
        <v>173</v>
      </c>
      <c s="6" t="s">
        <v>1450</v>
      </c>
      <c t="s">
        <v>4</v>
      </c>
      <c s="26" t="s">
        <v>1451</v>
      </c>
      <c s="27" t="s">
        <v>98</v>
      </c>
      <c s="28">
        <v>2</v>
      </c>
      <c s="27">
        <v>0</v>
      </c>
      <c s="27">
        <f>ROUND(G158*H158,6)</f>
      </c>
      <c r="L158" s="29">
        <v>0</v>
      </c>
      <c s="24">
        <f>ROUND(ROUND(L158,2)*ROUND(G158,3),2)</f>
      </c>
      <c s="27" t="s">
        <v>55</v>
      </c>
      <c>
        <f>(M158*21)/100</f>
      </c>
      <c t="s">
        <v>27</v>
      </c>
    </row>
    <row r="159" spans="1:5" ht="12.75" customHeight="1">
      <c r="A159" s="30" t="s">
        <v>56</v>
      </c>
      <c r="E159" s="31" t="s">
        <v>1452</v>
      </c>
    </row>
    <row r="160" spans="1:5" ht="12.75" customHeight="1">
      <c r="A160" s="30" t="s">
        <v>57</v>
      </c>
      <c r="E160" s="32" t="s">
        <v>4</v>
      </c>
    </row>
    <row r="161" spans="5:5" ht="12.75" customHeight="1">
      <c r="E161" s="31" t="s">
        <v>58</v>
      </c>
    </row>
    <row r="162" spans="1:16" ht="12.75" customHeight="1">
      <c r="A162" t="s">
        <v>50</v>
      </c>
      <c s="6" t="s">
        <v>176</v>
      </c>
      <c s="6" t="s">
        <v>1453</v>
      </c>
      <c t="s">
        <v>4</v>
      </c>
      <c s="26" t="s">
        <v>1454</v>
      </c>
      <c s="27" t="s">
        <v>98</v>
      </c>
      <c s="28">
        <v>2</v>
      </c>
      <c s="27">
        <v>0</v>
      </c>
      <c s="27">
        <f>ROUND(G162*H162,6)</f>
      </c>
      <c r="L162" s="29">
        <v>0</v>
      </c>
      <c s="24">
        <f>ROUND(ROUND(L162,2)*ROUND(G162,3),2)</f>
      </c>
      <c s="27" t="s">
        <v>55</v>
      </c>
      <c>
        <f>(M162*21)/100</f>
      </c>
      <c t="s">
        <v>27</v>
      </c>
    </row>
    <row r="163" spans="1:5" ht="12.75" customHeight="1">
      <c r="A163" s="30" t="s">
        <v>56</v>
      </c>
      <c r="E163" s="31" t="s">
        <v>1455</v>
      </c>
    </row>
    <row r="164" spans="1:5" ht="12.75" customHeight="1">
      <c r="A164" s="30" t="s">
        <v>57</v>
      </c>
      <c r="E164" s="32" t="s">
        <v>4</v>
      </c>
    </row>
    <row r="165" spans="5:5" ht="12.75" customHeight="1">
      <c r="E165" s="31" t="s">
        <v>58</v>
      </c>
    </row>
    <row r="166" spans="1:16" ht="12.75" customHeight="1">
      <c r="A166" t="s">
        <v>50</v>
      </c>
      <c s="6" t="s">
        <v>179</v>
      </c>
      <c s="6" t="s">
        <v>1394</v>
      </c>
      <c t="s">
        <v>4</v>
      </c>
      <c s="26" t="s">
        <v>1395</v>
      </c>
      <c s="27" t="s">
        <v>82</v>
      </c>
      <c s="28">
        <v>45</v>
      </c>
      <c s="27">
        <v>0</v>
      </c>
      <c s="27">
        <f>ROUND(G166*H166,6)</f>
      </c>
      <c r="L166" s="29">
        <v>0</v>
      </c>
      <c s="24">
        <f>ROUND(ROUND(L166,2)*ROUND(G166,3),2)</f>
      </c>
      <c s="27" t="s">
        <v>55</v>
      </c>
      <c>
        <f>(M166*21)/100</f>
      </c>
      <c t="s">
        <v>27</v>
      </c>
    </row>
    <row r="167" spans="1:5" ht="12.75" customHeight="1">
      <c r="A167" s="30" t="s">
        <v>56</v>
      </c>
      <c r="E167" s="31" t="s">
        <v>1395</v>
      </c>
    </row>
    <row r="168" spans="1:5" ht="12.75" customHeight="1">
      <c r="A168" s="30" t="s">
        <v>57</v>
      </c>
      <c r="E168" s="32" t="s">
        <v>1743</v>
      </c>
    </row>
    <row r="169" spans="5:5" ht="12.75" customHeight="1">
      <c r="E169" s="31" t="s">
        <v>58</v>
      </c>
    </row>
    <row r="170" spans="1:16" ht="12.75" customHeight="1">
      <c r="A170" t="s">
        <v>50</v>
      </c>
      <c s="6" t="s">
        <v>182</v>
      </c>
      <c s="6" t="s">
        <v>1401</v>
      </c>
      <c t="s">
        <v>4</v>
      </c>
      <c s="26" t="s">
        <v>1402</v>
      </c>
      <c s="27" t="s">
        <v>98</v>
      </c>
      <c s="28">
        <v>6</v>
      </c>
      <c s="27">
        <v>0</v>
      </c>
      <c s="27">
        <f>ROUND(G170*H170,6)</f>
      </c>
      <c r="L170" s="29">
        <v>0</v>
      </c>
      <c s="24">
        <f>ROUND(ROUND(L170,2)*ROUND(G170,3),2)</f>
      </c>
      <c s="27" t="s">
        <v>55</v>
      </c>
      <c>
        <f>(M170*21)/100</f>
      </c>
      <c t="s">
        <v>27</v>
      </c>
    </row>
    <row r="171" spans="1:5" ht="12.75" customHeight="1">
      <c r="A171" s="30" t="s">
        <v>56</v>
      </c>
      <c r="E171" s="31" t="s">
        <v>1402</v>
      </c>
    </row>
    <row r="172" spans="1:5" ht="12.75" customHeight="1">
      <c r="A172" s="30" t="s">
        <v>57</v>
      </c>
      <c r="E172" s="32" t="s">
        <v>4</v>
      </c>
    </row>
    <row r="173" spans="5:5" ht="12.75" customHeight="1">
      <c r="E173" s="31" t="s">
        <v>58</v>
      </c>
    </row>
    <row r="174" spans="1:16" ht="12.75" customHeight="1">
      <c r="A174" t="s">
        <v>50</v>
      </c>
      <c s="6" t="s">
        <v>185</v>
      </c>
      <c s="6" t="s">
        <v>881</v>
      </c>
      <c t="s">
        <v>4</v>
      </c>
      <c s="26" t="s">
        <v>882</v>
      </c>
      <c s="27" t="s">
        <v>82</v>
      </c>
      <c s="28">
        <v>330</v>
      </c>
      <c s="27">
        <v>0</v>
      </c>
      <c s="27">
        <f>ROUND(G174*H174,6)</f>
      </c>
      <c r="L174" s="29">
        <v>0</v>
      </c>
      <c s="24">
        <f>ROUND(ROUND(L174,2)*ROUND(G174,3),2)</f>
      </c>
      <c s="27" t="s">
        <v>55</v>
      </c>
      <c>
        <f>(M174*21)/100</f>
      </c>
      <c t="s">
        <v>27</v>
      </c>
    </row>
    <row r="175" spans="1:5" ht="12.75" customHeight="1">
      <c r="A175" s="30" t="s">
        <v>56</v>
      </c>
      <c r="E175" s="31" t="s">
        <v>882</v>
      </c>
    </row>
    <row r="176" spans="1:5" ht="12.75" customHeight="1">
      <c r="A176" s="30" t="s">
        <v>57</v>
      </c>
      <c r="E176" s="32" t="s">
        <v>4</v>
      </c>
    </row>
    <row r="177" spans="5:5" ht="12.75" customHeight="1">
      <c r="E177" s="31" t="s">
        <v>58</v>
      </c>
    </row>
    <row r="178" spans="1:16" ht="12.75" customHeight="1">
      <c r="A178" t="s">
        <v>50</v>
      </c>
      <c s="6" t="s">
        <v>188</v>
      </c>
      <c s="6" t="s">
        <v>883</v>
      </c>
      <c t="s">
        <v>4</v>
      </c>
      <c s="26" t="s">
        <v>884</v>
      </c>
      <c s="27" t="s">
        <v>98</v>
      </c>
      <c s="28">
        <v>12</v>
      </c>
      <c s="27">
        <v>0</v>
      </c>
      <c s="27">
        <f>ROUND(G178*H178,6)</f>
      </c>
      <c r="L178" s="29">
        <v>0</v>
      </c>
      <c s="24">
        <f>ROUND(ROUND(L178,2)*ROUND(G178,3),2)</f>
      </c>
      <c s="27" t="s">
        <v>55</v>
      </c>
      <c>
        <f>(M178*21)/100</f>
      </c>
      <c t="s">
        <v>27</v>
      </c>
    </row>
    <row r="179" spans="1:5" ht="12.75" customHeight="1">
      <c r="A179" s="30" t="s">
        <v>56</v>
      </c>
      <c r="E179" s="31" t="s">
        <v>884</v>
      </c>
    </row>
    <row r="180" spans="1:5" ht="12.75" customHeight="1">
      <c r="A180" s="30" t="s">
        <v>57</v>
      </c>
      <c r="E180" s="32" t="s">
        <v>4</v>
      </c>
    </row>
    <row r="181" spans="5:5" ht="12.75" customHeight="1">
      <c r="E181" s="31" t="s">
        <v>58</v>
      </c>
    </row>
    <row r="182" spans="1:16" ht="12.75" customHeight="1">
      <c r="A182" t="s">
        <v>50</v>
      </c>
      <c s="6" t="s">
        <v>191</v>
      </c>
      <c s="6" t="s">
        <v>1458</v>
      </c>
      <c t="s">
        <v>4</v>
      </c>
      <c s="26" t="s">
        <v>1459</v>
      </c>
      <c s="27" t="s">
        <v>98</v>
      </c>
      <c s="28">
        <v>30</v>
      </c>
      <c s="27">
        <v>0</v>
      </c>
      <c s="27">
        <f>ROUND(G182*H182,6)</f>
      </c>
      <c r="L182" s="29">
        <v>0</v>
      </c>
      <c s="24">
        <f>ROUND(ROUND(L182,2)*ROUND(G182,3),2)</f>
      </c>
      <c s="27" t="s">
        <v>55</v>
      </c>
      <c>
        <f>(M182*21)/100</f>
      </c>
      <c t="s">
        <v>27</v>
      </c>
    </row>
    <row r="183" spans="1:5" ht="12.75" customHeight="1">
      <c r="A183" s="30" t="s">
        <v>56</v>
      </c>
      <c r="E183" s="31" t="s">
        <v>1459</v>
      </c>
    </row>
    <row r="184" spans="1:5" ht="12.75" customHeight="1">
      <c r="A184" s="30" t="s">
        <v>57</v>
      </c>
      <c r="E184" s="32" t="s">
        <v>4</v>
      </c>
    </row>
    <row r="185" spans="5:5" ht="12.75" customHeight="1">
      <c r="E185" s="31" t="s">
        <v>58</v>
      </c>
    </row>
    <row r="186" spans="1:13" ht="12.75" customHeight="1">
      <c r="A186" t="s">
        <v>47</v>
      </c>
      <c r="C186" s="7" t="s">
        <v>1144</v>
      </c>
      <c r="E186" s="25" t="s">
        <v>1744</v>
      </c>
      <c r="J186" s="24">
        <f>0</f>
      </c>
      <c s="24">
        <f>0</f>
      </c>
      <c s="24">
        <f>0+L187+L191+L195+L199+L203+L207</f>
      </c>
      <c s="24">
        <f>0+M187+M191+M195+M199+M203+M207</f>
      </c>
    </row>
    <row r="187" spans="1:16" ht="12.75" customHeight="1">
      <c r="A187" t="s">
        <v>50</v>
      </c>
      <c s="6" t="s">
        <v>194</v>
      </c>
      <c s="6" t="s">
        <v>1160</v>
      </c>
      <c t="s">
        <v>4</v>
      </c>
      <c s="26" t="s">
        <v>1161</v>
      </c>
      <c s="27" t="s">
        <v>82</v>
      </c>
      <c s="28">
        <v>15</v>
      </c>
      <c s="27">
        <v>0</v>
      </c>
      <c s="27">
        <f>ROUND(G187*H187,6)</f>
      </c>
      <c r="L187" s="29">
        <v>0</v>
      </c>
      <c s="24">
        <f>ROUND(ROUND(L187,2)*ROUND(G187,3),2)</f>
      </c>
      <c s="27" t="s">
        <v>55</v>
      </c>
      <c>
        <f>(M187*21)/100</f>
      </c>
      <c t="s">
        <v>27</v>
      </c>
    </row>
    <row r="188" spans="1:5" ht="12.75" customHeight="1">
      <c r="A188" s="30" t="s">
        <v>56</v>
      </c>
      <c r="E188" s="31" t="s">
        <v>1162</v>
      </c>
    </row>
    <row r="189" spans="1:5" ht="12.75" customHeight="1">
      <c r="A189" s="30" t="s">
        <v>57</v>
      </c>
      <c r="E189" s="32" t="s">
        <v>4</v>
      </c>
    </row>
    <row r="190" spans="5:5" ht="12.75" customHeight="1">
      <c r="E190" s="31" t="s">
        <v>58</v>
      </c>
    </row>
    <row r="191" spans="1:16" ht="12.75" customHeight="1">
      <c r="A191" t="s">
        <v>50</v>
      </c>
      <c s="6" t="s">
        <v>197</v>
      </c>
      <c s="6" t="s">
        <v>1163</v>
      </c>
      <c t="s">
        <v>4</v>
      </c>
      <c s="26" t="s">
        <v>1164</v>
      </c>
      <c s="27" t="s">
        <v>98</v>
      </c>
      <c s="28">
        <v>18</v>
      </c>
      <c s="27">
        <v>0</v>
      </c>
      <c s="27">
        <f>ROUND(G191*H191,6)</f>
      </c>
      <c r="L191" s="29">
        <v>0</v>
      </c>
      <c s="24">
        <f>ROUND(ROUND(L191,2)*ROUND(G191,3),2)</f>
      </c>
      <c s="27" t="s">
        <v>55</v>
      </c>
      <c>
        <f>(M191*21)/100</f>
      </c>
      <c t="s">
        <v>27</v>
      </c>
    </row>
    <row r="192" spans="1:5" ht="12.75" customHeight="1">
      <c r="A192" s="30" t="s">
        <v>56</v>
      </c>
      <c r="E192" s="31" t="s">
        <v>1162</v>
      </c>
    </row>
    <row r="193" spans="1:5" ht="12.75" customHeight="1">
      <c r="A193" s="30" t="s">
        <v>57</v>
      </c>
      <c r="E193" s="32" t="s">
        <v>4</v>
      </c>
    </row>
    <row r="194" spans="5:5" ht="12.75" customHeight="1">
      <c r="E194" s="31" t="s">
        <v>58</v>
      </c>
    </row>
    <row r="195" spans="1:16" ht="12.75" customHeight="1">
      <c r="A195" t="s">
        <v>50</v>
      </c>
      <c s="6" t="s">
        <v>200</v>
      </c>
      <c s="6" t="s">
        <v>1165</v>
      </c>
      <c t="s">
        <v>4</v>
      </c>
      <c s="26" t="s">
        <v>1166</v>
      </c>
      <c s="27" t="s">
        <v>98</v>
      </c>
      <c s="28">
        <v>3</v>
      </c>
      <c s="27">
        <v>0</v>
      </c>
      <c s="27">
        <f>ROUND(G195*H195,6)</f>
      </c>
      <c r="L195" s="29">
        <v>0</v>
      </c>
      <c s="24">
        <f>ROUND(ROUND(L195,2)*ROUND(G195,3),2)</f>
      </c>
      <c s="27" t="s">
        <v>55</v>
      </c>
      <c>
        <f>(M195*21)/100</f>
      </c>
      <c t="s">
        <v>27</v>
      </c>
    </row>
    <row r="196" spans="1:5" ht="12.75" customHeight="1">
      <c r="A196" s="30" t="s">
        <v>56</v>
      </c>
      <c r="E196" s="31" t="s">
        <v>1167</v>
      </c>
    </row>
    <row r="197" spans="1:5" ht="12.75" customHeight="1">
      <c r="A197" s="30" t="s">
        <v>57</v>
      </c>
      <c r="E197" s="32" t="s">
        <v>4</v>
      </c>
    </row>
    <row r="198" spans="5:5" ht="12.75" customHeight="1">
      <c r="E198" s="31" t="s">
        <v>58</v>
      </c>
    </row>
    <row r="199" spans="1:16" ht="12.75" customHeight="1">
      <c r="A199" t="s">
        <v>50</v>
      </c>
      <c s="6" t="s">
        <v>203</v>
      </c>
      <c s="6" t="s">
        <v>1168</v>
      </c>
      <c t="s">
        <v>4</v>
      </c>
      <c s="26" t="s">
        <v>1169</v>
      </c>
      <c s="27" t="s">
        <v>98</v>
      </c>
      <c s="28">
        <v>6</v>
      </c>
      <c s="27">
        <v>0</v>
      </c>
      <c s="27">
        <f>ROUND(G199*H199,6)</f>
      </c>
      <c r="L199" s="29">
        <v>0</v>
      </c>
      <c s="24">
        <f>ROUND(ROUND(L199,2)*ROUND(G199,3),2)</f>
      </c>
      <c s="27" t="s">
        <v>55</v>
      </c>
      <c>
        <f>(M199*21)/100</f>
      </c>
      <c t="s">
        <v>27</v>
      </c>
    </row>
    <row r="200" spans="1:5" ht="12.75" customHeight="1">
      <c r="A200" s="30" t="s">
        <v>56</v>
      </c>
      <c r="E200" s="31" t="s">
        <v>1170</v>
      </c>
    </row>
    <row r="201" spans="1:5" ht="12.75" customHeight="1">
      <c r="A201" s="30" t="s">
        <v>57</v>
      </c>
      <c r="E201" s="32" t="s">
        <v>4</v>
      </c>
    </row>
    <row r="202" spans="5:5" ht="12.75" customHeight="1">
      <c r="E202" s="31" t="s">
        <v>58</v>
      </c>
    </row>
    <row r="203" spans="1:16" ht="12.75" customHeight="1">
      <c r="A203" t="s">
        <v>50</v>
      </c>
      <c s="6" t="s">
        <v>206</v>
      </c>
      <c s="6" t="s">
        <v>1171</v>
      </c>
      <c t="s">
        <v>4</v>
      </c>
      <c s="26" t="s">
        <v>1172</v>
      </c>
      <c s="27" t="s">
        <v>98</v>
      </c>
      <c s="28">
        <v>3</v>
      </c>
      <c s="27">
        <v>0</v>
      </c>
      <c s="27">
        <f>ROUND(G203*H203,6)</f>
      </c>
      <c r="L203" s="29">
        <v>0</v>
      </c>
      <c s="24">
        <f>ROUND(ROUND(L203,2)*ROUND(G203,3),2)</f>
      </c>
      <c s="27" t="s">
        <v>55</v>
      </c>
      <c>
        <f>(M203*21)/100</f>
      </c>
      <c t="s">
        <v>27</v>
      </c>
    </row>
    <row r="204" spans="1:5" ht="12.75" customHeight="1">
      <c r="A204" s="30" t="s">
        <v>56</v>
      </c>
      <c r="E204" s="31" t="s">
        <v>1173</v>
      </c>
    </row>
    <row r="205" spans="1:5" ht="12.75" customHeight="1">
      <c r="A205" s="30" t="s">
        <v>57</v>
      </c>
      <c r="E205" s="32" t="s">
        <v>4</v>
      </c>
    </row>
    <row r="206" spans="5:5" ht="12.75" customHeight="1">
      <c r="E206" s="31" t="s">
        <v>58</v>
      </c>
    </row>
    <row r="207" spans="1:16" ht="12.75" customHeight="1">
      <c r="A207" t="s">
        <v>50</v>
      </c>
      <c s="6" t="s">
        <v>209</v>
      </c>
      <c s="6" t="s">
        <v>1174</v>
      </c>
      <c t="s">
        <v>4</v>
      </c>
      <c s="26" t="s">
        <v>1175</v>
      </c>
      <c s="27" t="s">
        <v>98</v>
      </c>
      <c s="28">
        <v>6</v>
      </c>
      <c s="27">
        <v>0</v>
      </c>
      <c s="27">
        <f>ROUND(G207*H207,6)</f>
      </c>
      <c r="L207" s="29">
        <v>0</v>
      </c>
      <c s="24">
        <f>ROUND(ROUND(L207,2)*ROUND(G207,3),2)</f>
      </c>
      <c s="27" t="s">
        <v>55</v>
      </c>
      <c>
        <f>(M207*21)/100</f>
      </c>
      <c t="s">
        <v>27</v>
      </c>
    </row>
    <row r="208" spans="1:5" ht="12.75" customHeight="1">
      <c r="A208" s="30" t="s">
        <v>56</v>
      </c>
      <c r="E208" s="31" t="s">
        <v>1175</v>
      </c>
    </row>
    <row r="209" spans="1:5" ht="12.75" customHeight="1">
      <c r="A209" s="30" t="s">
        <v>57</v>
      </c>
      <c r="E209" s="32" t="s">
        <v>4</v>
      </c>
    </row>
    <row r="210" spans="5:5" ht="12.75" customHeight="1">
      <c r="E210" s="31" t="s">
        <v>58</v>
      </c>
    </row>
    <row r="211" spans="1:13" ht="12.75" customHeight="1">
      <c r="A211" t="s">
        <v>47</v>
      </c>
      <c r="C211" s="7" t="s">
        <v>1158</v>
      </c>
      <c r="E211" s="25" t="s">
        <v>1745</v>
      </c>
      <c r="J211" s="24">
        <f>0</f>
      </c>
      <c s="24">
        <f>0</f>
      </c>
      <c s="24">
        <f>0+L212+L216+L220+L224</f>
      </c>
      <c s="24">
        <f>0+M212+M216+M220+M224</f>
      </c>
    </row>
    <row r="212" spans="1:16" ht="12.75" customHeight="1">
      <c r="A212" t="s">
        <v>50</v>
      </c>
      <c s="6" t="s">
        <v>212</v>
      </c>
      <c s="6" t="s">
        <v>1461</v>
      </c>
      <c t="s">
        <v>4</v>
      </c>
      <c s="26" t="s">
        <v>1462</v>
      </c>
      <c s="27" t="s">
        <v>82</v>
      </c>
      <c s="28">
        <v>60</v>
      </c>
      <c s="27">
        <v>0</v>
      </c>
      <c s="27">
        <f>ROUND(G212*H212,6)</f>
      </c>
      <c r="L212" s="29">
        <v>0</v>
      </c>
      <c s="24">
        <f>ROUND(ROUND(L212,2)*ROUND(G212,3),2)</f>
      </c>
      <c s="27" t="s">
        <v>55</v>
      </c>
      <c>
        <f>(M212*21)/100</f>
      </c>
      <c t="s">
        <v>27</v>
      </c>
    </row>
    <row r="213" spans="1:5" ht="12.75" customHeight="1">
      <c r="A213" s="30" t="s">
        <v>56</v>
      </c>
      <c r="E213" s="31" t="s">
        <v>1462</v>
      </c>
    </row>
    <row r="214" spans="1:5" ht="12.75" customHeight="1">
      <c r="A214" s="30" t="s">
        <v>57</v>
      </c>
      <c r="E214" s="32" t="s">
        <v>4</v>
      </c>
    </row>
    <row r="215" spans="5:5" ht="12.75" customHeight="1">
      <c r="E215" s="31" t="s">
        <v>58</v>
      </c>
    </row>
    <row r="216" spans="1:16" ht="12.75" customHeight="1">
      <c r="A216" t="s">
        <v>50</v>
      </c>
      <c s="6" t="s">
        <v>215</v>
      </c>
      <c s="6" t="s">
        <v>362</v>
      </c>
      <c t="s">
        <v>4</v>
      </c>
      <c s="26" t="s">
        <v>363</v>
      </c>
      <c s="27" t="s">
        <v>98</v>
      </c>
      <c s="28">
        <v>12</v>
      </c>
      <c s="27">
        <v>0</v>
      </c>
      <c s="27">
        <f>ROUND(G216*H216,6)</f>
      </c>
      <c r="L216" s="29">
        <v>0</v>
      </c>
      <c s="24">
        <f>ROUND(ROUND(L216,2)*ROUND(G216,3),2)</f>
      </c>
      <c s="27" t="s">
        <v>55</v>
      </c>
      <c>
        <f>(M216*21)/100</f>
      </c>
      <c t="s">
        <v>27</v>
      </c>
    </row>
    <row r="217" spans="1:5" ht="12.75" customHeight="1">
      <c r="A217" s="30" t="s">
        <v>56</v>
      </c>
      <c r="E217" s="31" t="s">
        <v>363</v>
      </c>
    </row>
    <row r="218" spans="1:5" ht="12.75" customHeight="1">
      <c r="A218" s="30" t="s">
        <v>57</v>
      </c>
      <c r="E218" s="32" t="s">
        <v>4</v>
      </c>
    </row>
    <row r="219" spans="5:5" ht="12.75" customHeight="1">
      <c r="E219" s="31" t="s">
        <v>58</v>
      </c>
    </row>
    <row r="220" spans="1:16" ht="12.75" customHeight="1">
      <c r="A220" t="s">
        <v>50</v>
      </c>
      <c s="6" t="s">
        <v>218</v>
      </c>
      <c s="6" t="s">
        <v>374</v>
      </c>
      <c t="s">
        <v>4</v>
      </c>
      <c s="26" t="s">
        <v>375</v>
      </c>
      <c s="27" t="s">
        <v>98</v>
      </c>
      <c s="28">
        <v>6</v>
      </c>
      <c s="27">
        <v>0</v>
      </c>
      <c s="27">
        <f>ROUND(G220*H220,6)</f>
      </c>
      <c r="L220" s="29">
        <v>0</v>
      </c>
      <c s="24">
        <f>ROUND(ROUND(L220,2)*ROUND(G220,3),2)</f>
      </c>
      <c s="27" t="s">
        <v>55</v>
      </c>
      <c>
        <f>(M220*21)/100</f>
      </c>
      <c t="s">
        <v>27</v>
      </c>
    </row>
    <row r="221" spans="1:5" ht="12.75" customHeight="1">
      <c r="A221" s="30" t="s">
        <v>56</v>
      </c>
      <c r="E221" s="31" t="s">
        <v>375</v>
      </c>
    </row>
    <row r="222" spans="1:5" ht="12.75" customHeight="1">
      <c r="A222" s="30" t="s">
        <v>57</v>
      </c>
      <c r="E222" s="32" t="s">
        <v>4</v>
      </c>
    </row>
    <row r="223" spans="5:5" ht="12.75" customHeight="1">
      <c r="E223" s="31" t="s">
        <v>58</v>
      </c>
    </row>
    <row r="224" spans="1:16" ht="12.75" customHeight="1">
      <c r="A224" t="s">
        <v>50</v>
      </c>
      <c s="6" t="s">
        <v>221</v>
      </c>
      <c s="6" t="s">
        <v>1465</v>
      </c>
      <c t="s">
        <v>4</v>
      </c>
      <c s="26" t="s">
        <v>1466</v>
      </c>
      <c s="27" t="s">
        <v>98</v>
      </c>
      <c s="28">
        <v>20</v>
      </c>
      <c s="27">
        <v>0</v>
      </c>
      <c s="27">
        <f>ROUND(G224*H224,6)</f>
      </c>
      <c r="L224" s="29">
        <v>0</v>
      </c>
      <c s="24">
        <f>ROUND(ROUND(L224,2)*ROUND(G224,3),2)</f>
      </c>
      <c s="27" t="s">
        <v>55</v>
      </c>
      <c>
        <f>(M224*21)/100</f>
      </c>
      <c t="s">
        <v>27</v>
      </c>
    </row>
    <row r="225" spans="1:5" ht="12.75" customHeight="1">
      <c r="A225" s="30" t="s">
        <v>56</v>
      </c>
      <c r="E225" s="31" t="s">
        <v>1466</v>
      </c>
    </row>
    <row r="226" spans="1:5" ht="12.75" customHeight="1">
      <c r="A226" s="30" t="s">
        <v>57</v>
      </c>
      <c r="E226" s="32" t="s">
        <v>4</v>
      </c>
    </row>
    <row r="227" spans="5:5" ht="12.75" customHeight="1">
      <c r="E227" s="31" t="s">
        <v>58</v>
      </c>
    </row>
    <row r="228" spans="1:13" ht="12.75" customHeight="1">
      <c r="A228" t="s">
        <v>47</v>
      </c>
      <c r="C228" s="7" t="s">
        <v>1176</v>
      </c>
      <c r="E228" s="25" t="s">
        <v>1177</v>
      </c>
      <c r="J228" s="24">
        <f>0</f>
      </c>
      <c s="24">
        <f>0</f>
      </c>
      <c s="24">
        <f>0+L229+L233</f>
      </c>
      <c s="24">
        <f>0+M229+M233</f>
      </c>
    </row>
    <row r="229" spans="1:16" ht="12.75" customHeight="1">
      <c r="A229" t="s">
        <v>50</v>
      </c>
      <c s="6" t="s">
        <v>224</v>
      </c>
      <c s="6" t="s">
        <v>1178</v>
      </c>
      <c t="s">
        <v>4</v>
      </c>
      <c s="26" t="s">
        <v>1179</v>
      </c>
      <c s="27" t="s">
        <v>782</v>
      </c>
      <c s="28">
        <v>5</v>
      </c>
      <c s="27">
        <v>0</v>
      </c>
      <c s="27">
        <f>ROUND(G229*H229,6)</f>
      </c>
      <c r="L229" s="29">
        <v>0</v>
      </c>
      <c s="24">
        <f>ROUND(ROUND(L229,2)*ROUND(G229,3),2)</f>
      </c>
      <c s="27" t="s">
        <v>55</v>
      </c>
      <c>
        <f>(M229*21)/100</f>
      </c>
      <c t="s">
        <v>27</v>
      </c>
    </row>
    <row r="230" spans="1:5" ht="12.75" customHeight="1">
      <c r="A230" s="30" t="s">
        <v>56</v>
      </c>
      <c r="E230" s="31" t="s">
        <v>1179</v>
      </c>
    </row>
    <row r="231" spans="1:5" ht="12.75" customHeight="1">
      <c r="A231" s="30" t="s">
        <v>57</v>
      </c>
      <c r="E231" s="32" t="s">
        <v>4</v>
      </c>
    </row>
    <row r="232" spans="5:5" ht="12.75" customHeight="1">
      <c r="E232" s="31" t="s">
        <v>58</v>
      </c>
    </row>
    <row r="233" spans="1:16" ht="12.75" customHeight="1">
      <c r="A233" t="s">
        <v>50</v>
      </c>
      <c s="6" t="s">
        <v>227</v>
      </c>
      <c s="6" t="s">
        <v>1180</v>
      </c>
      <c t="s">
        <v>4</v>
      </c>
      <c s="26" t="s">
        <v>1181</v>
      </c>
      <c s="27" t="s">
        <v>98</v>
      </c>
      <c s="28">
        <v>45</v>
      </c>
      <c s="27">
        <v>0</v>
      </c>
      <c s="27">
        <f>ROUND(G233*H233,6)</f>
      </c>
      <c r="L233" s="29">
        <v>0</v>
      </c>
      <c s="24">
        <f>ROUND(ROUND(L233,2)*ROUND(G233,3),2)</f>
      </c>
      <c s="27" t="s">
        <v>55</v>
      </c>
      <c>
        <f>(M233*21)/100</f>
      </c>
      <c t="s">
        <v>27</v>
      </c>
    </row>
    <row r="234" spans="1:5" ht="12.75" customHeight="1">
      <c r="A234" s="30" t="s">
        <v>56</v>
      </c>
      <c r="E234" s="31" t="s">
        <v>1181</v>
      </c>
    </row>
    <row r="235" spans="1:5" ht="12.75" customHeight="1">
      <c r="A235" s="30" t="s">
        <v>57</v>
      </c>
      <c r="E235" s="32" t="s">
        <v>1746</v>
      </c>
    </row>
    <row r="236" spans="5:5" ht="12.75" customHeight="1">
      <c r="E236" s="31" t="s">
        <v>58</v>
      </c>
    </row>
    <row r="237" spans="1:13" ht="12.75" customHeight="1">
      <c r="A237" t="s">
        <v>47</v>
      </c>
      <c r="C237" s="7" t="s">
        <v>1183</v>
      </c>
      <c r="E237" s="25" t="s">
        <v>59</v>
      </c>
      <c r="J237" s="24">
        <f>0</f>
      </c>
      <c s="24">
        <f>0</f>
      </c>
      <c s="24">
        <f>0+L238+L242+L246+L250+L254</f>
      </c>
      <c s="24">
        <f>0+M238+M242+M246+M250+M254</f>
      </c>
    </row>
    <row r="238" spans="1:16" ht="12.75" customHeight="1">
      <c r="A238" t="s">
        <v>50</v>
      </c>
      <c s="6" t="s">
        <v>230</v>
      </c>
      <c s="6" t="s">
        <v>1747</v>
      </c>
      <c t="s">
        <v>4</v>
      </c>
      <c s="26" t="s">
        <v>1468</v>
      </c>
      <c s="27" t="s">
        <v>62</v>
      </c>
      <c s="28">
        <v>0.066</v>
      </c>
      <c s="27">
        <v>0</v>
      </c>
      <c s="27">
        <f>ROUND(G238*H238,6)</f>
      </c>
      <c r="L238" s="29">
        <v>0</v>
      </c>
      <c s="24">
        <f>ROUND(ROUND(L238,2)*ROUND(G238,3),2)</f>
      </c>
      <c s="27" t="s">
        <v>55</v>
      </c>
      <c>
        <f>(M238*21)/100</f>
      </c>
      <c t="s">
        <v>27</v>
      </c>
    </row>
    <row r="239" spans="1:5" ht="12.75" customHeight="1">
      <c r="A239" s="30" t="s">
        <v>56</v>
      </c>
      <c r="E239" s="31" t="s">
        <v>1468</v>
      </c>
    </row>
    <row r="240" spans="1:5" ht="12.75" customHeight="1">
      <c r="A240" s="30" t="s">
        <v>57</v>
      </c>
      <c r="E240" s="32" t="s">
        <v>4</v>
      </c>
    </row>
    <row r="241" spans="5:5" ht="12.75" customHeight="1">
      <c r="E241" s="31" t="s">
        <v>1469</v>
      </c>
    </row>
    <row r="242" spans="1:16" ht="12.75" customHeight="1">
      <c r="A242" t="s">
        <v>50</v>
      </c>
      <c s="6" t="s">
        <v>233</v>
      </c>
      <c s="6" t="s">
        <v>1748</v>
      </c>
      <c t="s">
        <v>4</v>
      </c>
      <c s="26" t="s">
        <v>1471</v>
      </c>
      <c s="27" t="s">
        <v>82</v>
      </c>
      <c s="28">
        <v>66</v>
      </c>
      <c s="27">
        <v>0</v>
      </c>
      <c s="27">
        <f>ROUND(G242*H242,6)</f>
      </c>
      <c r="L242" s="29">
        <v>0</v>
      </c>
      <c s="24">
        <f>ROUND(ROUND(L242,2)*ROUND(G242,3),2)</f>
      </c>
      <c s="27" t="s">
        <v>55</v>
      </c>
      <c>
        <f>(M242*21)/100</f>
      </c>
      <c t="s">
        <v>27</v>
      </c>
    </row>
    <row r="243" spans="1:5" ht="12.75" customHeight="1">
      <c r="A243" s="30" t="s">
        <v>56</v>
      </c>
      <c r="E243" s="31" t="s">
        <v>1471</v>
      </c>
    </row>
    <row r="244" spans="1:5" ht="12.75" customHeight="1">
      <c r="A244" s="30" t="s">
        <v>57</v>
      </c>
      <c r="E244" s="32" t="s">
        <v>4</v>
      </c>
    </row>
    <row r="245" spans="5:5" ht="12.75" customHeight="1">
      <c r="E245" s="31" t="s">
        <v>1472</v>
      </c>
    </row>
    <row r="246" spans="1:16" ht="12.75" customHeight="1">
      <c r="A246" t="s">
        <v>50</v>
      </c>
      <c s="6" t="s">
        <v>236</v>
      </c>
      <c s="6" t="s">
        <v>1749</v>
      </c>
      <c t="s">
        <v>4</v>
      </c>
      <c s="26" t="s">
        <v>1477</v>
      </c>
      <c s="27" t="s">
        <v>82</v>
      </c>
      <c s="28">
        <v>20</v>
      </c>
      <c s="27">
        <v>0</v>
      </c>
      <c s="27">
        <f>ROUND(G246*H246,6)</f>
      </c>
      <c r="L246" s="29">
        <v>0</v>
      </c>
      <c s="24">
        <f>ROUND(ROUND(L246,2)*ROUND(G246,3),2)</f>
      </c>
      <c s="27" t="s">
        <v>55</v>
      </c>
      <c>
        <f>(M246*21)/100</f>
      </c>
      <c t="s">
        <v>27</v>
      </c>
    </row>
    <row r="247" spans="1:5" ht="12.75" customHeight="1">
      <c r="A247" s="30" t="s">
        <v>56</v>
      </c>
      <c r="E247" s="31" t="s">
        <v>1477</v>
      </c>
    </row>
    <row r="248" spans="1:5" ht="12.75" customHeight="1">
      <c r="A248" s="30" t="s">
        <v>57</v>
      </c>
      <c r="E248" s="32" t="s">
        <v>4</v>
      </c>
    </row>
    <row r="249" spans="5:5" ht="12.75" customHeight="1">
      <c r="E249" s="31" t="s">
        <v>1478</v>
      </c>
    </row>
    <row r="250" spans="1:16" ht="12.75" customHeight="1">
      <c r="A250" t="s">
        <v>50</v>
      </c>
      <c s="6" t="s">
        <v>239</v>
      </c>
      <c s="6" t="s">
        <v>1750</v>
      </c>
      <c t="s">
        <v>4</v>
      </c>
      <c s="26" t="s">
        <v>1480</v>
      </c>
      <c s="27" t="s">
        <v>82</v>
      </c>
      <c s="28">
        <v>20</v>
      </c>
      <c s="27">
        <v>0</v>
      </c>
      <c s="27">
        <f>ROUND(G250*H250,6)</f>
      </c>
      <c r="L250" s="29">
        <v>0</v>
      </c>
      <c s="24">
        <f>ROUND(ROUND(L250,2)*ROUND(G250,3),2)</f>
      </c>
      <c s="27" t="s">
        <v>55</v>
      </c>
      <c>
        <f>(M250*21)/100</f>
      </c>
      <c t="s">
        <v>27</v>
      </c>
    </row>
    <row r="251" spans="1:5" ht="12.75" customHeight="1">
      <c r="A251" s="30" t="s">
        <v>56</v>
      </c>
      <c r="E251" s="31" t="s">
        <v>1480</v>
      </c>
    </row>
    <row r="252" spans="1:5" ht="12.75" customHeight="1">
      <c r="A252" s="30" t="s">
        <v>57</v>
      </c>
      <c r="E252" s="32" t="s">
        <v>4</v>
      </c>
    </row>
    <row r="253" spans="5:5" ht="12.75" customHeight="1">
      <c r="E253" s="31" t="s">
        <v>1481</v>
      </c>
    </row>
    <row r="254" spans="1:16" ht="12.75" customHeight="1">
      <c r="A254" t="s">
        <v>50</v>
      </c>
      <c s="6" t="s">
        <v>243</v>
      </c>
      <c s="6" t="s">
        <v>1751</v>
      </c>
      <c t="s">
        <v>4</v>
      </c>
      <c s="26" t="s">
        <v>1486</v>
      </c>
      <c s="27" t="s">
        <v>782</v>
      </c>
      <c s="28">
        <v>16</v>
      </c>
      <c s="27">
        <v>0</v>
      </c>
      <c s="27">
        <f>ROUND(G254*H254,6)</f>
      </c>
      <c r="L254" s="29">
        <v>0</v>
      </c>
      <c s="24">
        <f>ROUND(ROUND(L254,2)*ROUND(G254,3),2)</f>
      </c>
      <c s="27" t="s">
        <v>55</v>
      </c>
      <c>
        <f>(M254*21)/100</f>
      </c>
      <c t="s">
        <v>27</v>
      </c>
    </row>
    <row r="255" spans="1:5" ht="12.75" customHeight="1">
      <c r="A255" s="30" t="s">
        <v>56</v>
      </c>
      <c r="E255" s="31" t="s">
        <v>1486</v>
      </c>
    </row>
    <row r="256" spans="1:5" ht="12.75" customHeight="1">
      <c r="A256" s="30" t="s">
        <v>57</v>
      </c>
      <c r="E256" s="32" t="s">
        <v>4</v>
      </c>
    </row>
    <row r="257" spans="5:5" ht="12.75" customHeight="1">
      <c r="E257" s="31" t="s">
        <v>1487</v>
      </c>
    </row>
    <row r="258" spans="1:13" ht="12.75" customHeight="1">
      <c r="A258" t="s">
        <v>47</v>
      </c>
      <c r="C258" s="7" t="s">
        <v>1207</v>
      </c>
      <c r="E258" s="25" t="s">
        <v>1208</v>
      </c>
      <c r="J258" s="24">
        <f>0</f>
      </c>
      <c s="24">
        <f>0</f>
      </c>
      <c s="24">
        <f>0+L259+L263+L267+L271+L275+L279+L283+L287+L291+L295+L299+L303+L307+L311+L315+L319</f>
      </c>
      <c s="24">
        <f>0+M259+M263+M267+M271+M275+M279+M283+M287+M291+M295+M299+M303+M307+M311+M315+M319</f>
      </c>
    </row>
    <row r="259" spans="1:16" ht="12.75" customHeight="1">
      <c r="A259" t="s">
        <v>50</v>
      </c>
      <c s="6" t="s">
        <v>246</v>
      </c>
      <c s="6" t="s">
        <v>1209</v>
      </c>
      <c t="s">
        <v>4</v>
      </c>
      <c s="26" t="s">
        <v>1210</v>
      </c>
      <c s="27" t="s">
        <v>98</v>
      </c>
      <c s="28">
        <v>1</v>
      </c>
      <c s="27">
        <v>0</v>
      </c>
      <c s="27">
        <f>ROUND(G259*H259,6)</f>
      </c>
      <c r="L259" s="29">
        <v>0</v>
      </c>
      <c s="24">
        <f>ROUND(ROUND(L259,2)*ROUND(G259,3),2)</f>
      </c>
      <c s="27" t="s">
        <v>55</v>
      </c>
      <c>
        <f>(M259*21)/100</f>
      </c>
      <c t="s">
        <v>27</v>
      </c>
    </row>
    <row r="260" spans="1:5" ht="12.75" customHeight="1">
      <c r="A260" s="30" t="s">
        <v>56</v>
      </c>
      <c r="E260" s="31" t="s">
        <v>1210</v>
      </c>
    </row>
    <row r="261" spans="1:5" ht="12.75" customHeight="1">
      <c r="A261" s="30" t="s">
        <v>57</v>
      </c>
      <c r="E261" s="32" t="s">
        <v>4</v>
      </c>
    </row>
    <row r="262" spans="5:5" ht="12.75" customHeight="1">
      <c r="E262" s="31" t="s">
        <v>58</v>
      </c>
    </row>
    <row r="263" spans="1:16" ht="12.75" customHeight="1">
      <c r="A263" t="s">
        <v>50</v>
      </c>
      <c s="6" t="s">
        <v>249</v>
      </c>
      <c s="6" t="s">
        <v>1211</v>
      </c>
      <c t="s">
        <v>4</v>
      </c>
      <c s="26" t="s">
        <v>1212</v>
      </c>
      <c s="27" t="s">
        <v>98</v>
      </c>
      <c s="28">
        <v>1</v>
      </c>
      <c s="27">
        <v>0</v>
      </c>
      <c s="27">
        <f>ROUND(G263*H263,6)</f>
      </c>
      <c r="L263" s="29">
        <v>0</v>
      </c>
      <c s="24">
        <f>ROUND(ROUND(L263,2)*ROUND(G263,3),2)</f>
      </c>
      <c s="27" t="s">
        <v>55</v>
      </c>
      <c>
        <f>(M263*21)/100</f>
      </c>
      <c t="s">
        <v>27</v>
      </c>
    </row>
    <row r="264" spans="1:5" ht="12.75" customHeight="1">
      <c r="A264" s="30" t="s">
        <v>56</v>
      </c>
      <c r="E264" s="31" t="s">
        <v>1212</v>
      </c>
    </row>
    <row r="265" spans="1:5" ht="12.75" customHeight="1">
      <c r="A265" s="30" t="s">
        <v>57</v>
      </c>
      <c r="E265" s="32" t="s">
        <v>1752</v>
      </c>
    </row>
    <row r="266" spans="5:5" ht="12.75" customHeight="1">
      <c r="E266" s="31" t="s">
        <v>1753</v>
      </c>
    </row>
    <row r="267" spans="1:16" ht="12.75" customHeight="1">
      <c r="A267" t="s">
        <v>50</v>
      </c>
      <c s="6" t="s">
        <v>252</v>
      </c>
      <c s="6" t="s">
        <v>1214</v>
      </c>
      <c t="s">
        <v>4</v>
      </c>
      <c s="26" t="s">
        <v>1215</v>
      </c>
      <c s="27" t="s">
        <v>98</v>
      </c>
      <c s="28">
        <v>2</v>
      </c>
      <c s="27">
        <v>0</v>
      </c>
      <c s="27">
        <f>ROUND(G267*H267,6)</f>
      </c>
      <c r="L267" s="29">
        <v>0</v>
      </c>
      <c s="24">
        <f>ROUND(ROUND(L267,2)*ROUND(G267,3),2)</f>
      </c>
      <c s="27" t="s">
        <v>55</v>
      </c>
      <c>
        <f>(M267*21)/100</f>
      </c>
      <c t="s">
        <v>27</v>
      </c>
    </row>
    <row r="268" spans="1:5" ht="12.75" customHeight="1">
      <c r="A268" s="30" t="s">
        <v>56</v>
      </c>
      <c r="E268" s="31" t="s">
        <v>1215</v>
      </c>
    </row>
    <row r="269" spans="1:5" ht="12.75" customHeight="1">
      <c r="A269" s="30" t="s">
        <v>57</v>
      </c>
      <c r="E269" s="32" t="s">
        <v>1754</v>
      </c>
    </row>
    <row r="270" spans="5:5" ht="12.75" customHeight="1">
      <c r="E270" s="31" t="s">
        <v>1753</v>
      </c>
    </row>
    <row r="271" spans="1:16" ht="12.75" customHeight="1">
      <c r="A271" t="s">
        <v>50</v>
      </c>
      <c s="6" t="s">
        <v>255</v>
      </c>
      <c s="6" t="s">
        <v>1755</v>
      </c>
      <c t="s">
        <v>4</v>
      </c>
      <c s="26" t="s">
        <v>1756</v>
      </c>
      <c s="27" t="s">
        <v>98</v>
      </c>
      <c s="28">
        <v>1</v>
      </c>
      <c s="27">
        <v>0</v>
      </c>
      <c s="27">
        <f>ROUND(G271*H271,6)</f>
      </c>
      <c r="L271" s="29">
        <v>0</v>
      </c>
      <c s="24">
        <f>ROUND(ROUND(L271,2)*ROUND(G271,3),2)</f>
      </c>
      <c s="27" t="s">
        <v>55</v>
      </c>
      <c>
        <f>(M271*21)/100</f>
      </c>
      <c t="s">
        <v>27</v>
      </c>
    </row>
    <row r="272" spans="1:5" ht="12.75" customHeight="1">
      <c r="A272" s="30" t="s">
        <v>56</v>
      </c>
      <c r="E272" s="31" t="s">
        <v>1757</v>
      </c>
    </row>
    <row r="273" spans="1:5" ht="12.75" customHeight="1">
      <c r="A273" s="30" t="s">
        <v>57</v>
      </c>
      <c r="E273" s="32" t="s">
        <v>4</v>
      </c>
    </row>
    <row r="274" spans="5:5" ht="12.75" customHeight="1">
      <c r="E274" s="31" t="s">
        <v>1753</v>
      </c>
    </row>
    <row r="275" spans="1:16" ht="12.75" customHeight="1">
      <c r="A275" t="s">
        <v>50</v>
      </c>
      <c s="6" t="s">
        <v>258</v>
      </c>
      <c s="6" t="s">
        <v>1217</v>
      </c>
      <c t="s">
        <v>4</v>
      </c>
      <c s="26" t="s">
        <v>1218</v>
      </c>
      <c s="27" t="s">
        <v>98</v>
      </c>
      <c s="28">
        <v>6</v>
      </c>
      <c s="27">
        <v>0</v>
      </c>
      <c s="27">
        <f>ROUND(G275*H275,6)</f>
      </c>
      <c r="L275" s="29">
        <v>0</v>
      </c>
      <c s="24">
        <f>ROUND(ROUND(L275,2)*ROUND(G275,3),2)</f>
      </c>
      <c s="27" t="s">
        <v>55</v>
      </c>
      <c>
        <f>(M275*21)/100</f>
      </c>
      <c t="s">
        <v>27</v>
      </c>
    </row>
    <row r="276" spans="1:5" ht="12.75" customHeight="1">
      <c r="A276" s="30" t="s">
        <v>56</v>
      </c>
      <c r="E276" s="31" t="s">
        <v>1218</v>
      </c>
    </row>
    <row r="277" spans="1:5" ht="12.75" customHeight="1">
      <c r="A277" s="30" t="s">
        <v>57</v>
      </c>
      <c r="E277" s="32" t="s">
        <v>1758</v>
      </c>
    </row>
    <row r="278" spans="5:5" ht="12.75" customHeight="1">
      <c r="E278" s="31" t="s">
        <v>1753</v>
      </c>
    </row>
    <row r="279" spans="1:16" ht="12.75" customHeight="1">
      <c r="A279" t="s">
        <v>50</v>
      </c>
      <c s="6" t="s">
        <v>261</v>
      </c>
      <c s="6" t="s">
        <v>1488</v>
      </c>
      <c t="s">
        <v>4</v>
      </c>
      <c s="26" t="s">
        <v>1489</v>
      </c>
      <c s="27" t="s">
        <v>98</v>
      </c>
      <c s="28">
        <v>1</v>
      </c>
      <c s="27">
        <v>0</v>
      </c>
      <c s="27">
        <f>ROUND(G279*H279,6)</f>
      </c>
      <c r="L279" s="29">
        <v>0</v>
      </c>
      <c s="24">
        <f>ROUND(ROUND(L279,2)*ROUND(G279,3),2)</f>
      </c>
      <c s="27" t="s">
        <v>55</v>
      </c>
      <c>
        <f>(M279*21)/100</f>
      </c>
      <c t="s">
        <v>27</v>
      </c>
    </row>
    <row r="280" spans="1:5" ht="12.75" customHeight="1">
      <c r="A280" s="30" t="s">
        <v>56</v>
      </c>
      <c r="E280" s="31" t="s">
        <v>1489</v>
      </c>
    </row>
    <row r="281" spans="1:5" ht="12.75" customHeight="1">
      <c r="A281" s="30" t="s">
        <v>57</v>
      </c>
      <c r="E281" s="32" t="s">
        <v>1759</v>
      </c>
    </row>
    <row r="282" spans="5:5" ht="12.75" customHeight="1">
      <c r="E282" s="31" t="s">
        <v>1753</v>
      </c>
    </row>
    <row r="283" spans="1:16" ht="12.75" customHeight="1">
      <c r="A283" t="s">
        <v>50</v>
      </c>
      <c s="6" t="s">
        <v>265</v>
      </c>
      <c s="6" t="s">
        <v>1236</v>
      </c>
      <c t="s">
        <v>4</v>
      </c>
      <c s="26" t="s">
        <v>1237</v>
      </c>
      <c s="27" t="s">
        <v>98</v>
      </c>
      <c s="28">
        <v>3</v>
      </c>
      <c s="27">
        <v>0</v>
      </c>
      <c s="27">
        <f>ROUND(G283*H283,6)</f>
      </c>
      <c r="L283" s="29">
        <v>0</v>
      </c>
      <c s="24">
        <f>ROUND(ROUND(L283,2)*ROUND(G283,3),2)</f>
      </c>
      <c s="27" t="s">
        <v>55</v>
      </c>
      <c>
        <f>(M283*21)/100</f>
      </c>
      <c t="s">
        <v>27</v>
      </c>
    </row>
    <row r="284" spans="1:5" ht="12.75" customHeight="1">
      <c r="A284" s="30" t="s">
        <v>56</v>
      </c>
      <c r="E284" s="31" t="s">
        <v>1237</v>
      </c>
    </row>
    <row r="285" spans="1:5" ht="12.75" customHeight="1">
      <c r="A285" s="30" t="s">
        <v>57</v>
      </c>
      <c r="E285" s="32" t="s">
        <v>1760</v>
      </c>
    </row>
    <row r="286" spans="5:5" ht="12.75" customHeight="1">
      <c r="E286" s="31" t="s">
        <v>1753</v>
      </c>
    </row>
    <row r="287" spans="1:16" ht="12.75" customHeight="1">
      <c r="A287" t="s">
        <v>50</v>
      </c>
      <c s="6" t="s">
        <v>370</v>
      </c>
      <c s="6" t="s">
        <v>1761</v>
      </c>
      <c t="s">
        <v>4</v>
      </c>
      <c s="26" t="s">
        <v>1237</v>
      </c>
      <c s="27" t="s">
        <v>98</v>
      </c>
      <c s="28">
        <v>1</v>
      </c>
      <c s="27">
        <v>0</v>
      </c>
      <c s="27">
        <f>ROUND(G287*H287,6)</f>
      </c>
      <c r="L287" s="29">
        <v>0</v>
      </c>
      <c s="24">
        <f>ROUND(ROUND(L287,2)*ROUND(G287,3),2)</f>
      </c>
      <c s="27" t="s">
        <v>55</v>
      </c>
      <c>
        <f>(M287*21)/100</f>
      </c>
      <c t="s">
        <v>27</v>
      </c>
    </row>
    <row r="288" spans="1:5" ht="12.75" customHeight="1">
      <c r="A288" s="30" t="s">
        <v>56</v>
      </c>
      <c r="E288" s="31" t="s">
        <v>1762</v>
      </c>
    </row>
    <row r="289" spans="1:5" ht="12.75" customHeight="1">
      <c r="A289" s="30" t="s">
        <v>57</v>
      </c>
      <c r="E289" s="32" t="s">
        <v>4</v>
      </c>
    </row>
    <row r="290" spans="5:5" ht="12.75" customHeight="1">
      <c r="E290" s="31" t="s">
        <v>1753</v>
      </c>
    </row>
    <row r="291" spans="1:16" ht="12.75" customHeight="1">
      <c r="A291" t="s">
        <v>50</v>
      </c>
      <c s="6" t="s">
        <v>373</v>
      </c>
      <c s="6" t="s">
        <v>1763</v>
      </c>
      <c t="s">
        <v>4</v>
      </c>
      <c s="26" t="s">
        <v>1237</v>
      </c>
      <c s="27" t="s">
        <v>98</v>
      </c>
      <c s="28">
        <v>1</v>
      </c>
      <c s="27">
        <v>0</v>
      </c>
      <c s="27">
        <f>ROUND(G291*H291,6)</f>
      </c>
      <c r="L291" s="29">
        <v>0</v>
      </c>
      <c s="24">
        <f>ROUND(ROUND(L291,2)*ROUND(G291,3),2)</f>
      </c>
      <c s="27" t="s">
        <v>55</v>
      </c>
      <c>
        <f>(M291*21)/100</f>
      </c>
      <c t="s">
        <v>27</v>
      </c>
    </row>
    <row r="292" spans="1:5" ht="12.75" customHeight="1">
      <c r="A292" s="30" t="s">
        <v>56</v>
      </c>
      <c r="E292" s="31" t="s">
        <v>1764</v>
      </c>
    </row>
    <row r="293" spans="1:5" ht="12.75" customHeight="1">
      <c r="A293" s="30" t="s">
        <v>57</v>
      </c>
      <c r="E293" s="32" t="s">
        <v>4</v>
      </c>
    </row>
    <row r="294" spans="5:5" ht="12.75" customHeight="1">
      <c r="E294" s="31" t="s">
        <v>1753</v>
      </c>
    </row>
    <row r="295" spans="1:16" ht="12.75" customHeight="1">
      <c r="A295" t="s">
        <v>50</v>
      </c>
      <c s="6" t="s">
        <v>376</v>
      </c>
      <c s="6" t="s">
        <v>1765</v>
      </c>
      <c t="s">
        <v>4</v>
      </c>
      <c s="26" t="s">
        <v>1237</v>
      </c>
      <c s="27" t="s">
        <v>98</v>
      </c>
      <c s="28">
        <v>2</v>
      </c>
      <c s="27">
        <v>0</v>
      </c>
      <c s="27">
        <f>ROUND(G295*H295,6)</f>
      </c>
      <c r="L295" s="29">
        <v>0</v>
      </c>
      <c s="24">
        <f>ROUND(ROUND(L295,2)*ROUND(G295,3),2)</f>
      </c>
      <c s="27" t="s">
        <v>55</v>
      </c>
      <c>
        <f>(M295*21)/100</f>
      </c>
      <c t="s">
        <v>27</v>
      </c>
    </row>
    <row r="296" spans="1:5" ht="12.75" customHeight="1">
      <c r="A296" s="30" t="s">
        <v>56</v>
      </c>
      <c r="E296" s="31" t="s">
        <v>1766</v>
      </c>
    </row>
    <row r="297" spans="1:5" ht="12.75" customHeight="1">
      <c r="A297" s="30" t="s">
        <v>57</v>
      </c>
      <c r="E297" s="32" t="s">
        <v>4</v>
      </c>
    </row>
    <row r="298" spans="5:5" ht="12.75" customHeight="1">
      <c r="E298" s="31" t="s">
        <v>1753</v>
      </c>
    </row>
    <row r="299" spans="1:16" ht="12.75" customHeight="1">
      <c r="A299" t="s">
        <v>50</v>
      </c>
      <c s="6" t="s">
        <v>379</v>
      </c>
      <c s="6" t="s">
        <v>1767</v>
      </c>
      <c t="s">
        <v>4</v>
      </c>
      <c s="26" t="s">
        <v>1237</v>
      </c>
      <c s="27" t="s">
        <v>98</v>
      </c>
      <c s="28">
        <v>27</v>
      </c>
      <c s="27">
        <v>0</v>
      </c>
      <c s="27">
        <f>ROUND(G299*H299,6)</f>
      </c>
      <c r="L299" s="29">
        <v>0</v>
      </c>
      <c s="24">
        <f>ROUND(ROUND(L299,2)*ROUND(G299,3),2)</f>
      </c>
      <c s="27" t="s">
        <v>55</v>
      </c>
      <c>
        <f>(M299*21)/100</f>
      </c>
      <c t="s">
        <v>27</v>
      </c>
    </row>
    <row r="300" spans="1:5" ht="12.75" customHeight="1">
      <c r="A300" s="30" t="s">
        <v>56</v>
      </c>
      <c r="E300" s="31" t="s">
        <v>1768</v>
      </c>
    </row>
    <row r="301" spans="1:5" ht="12.75" customHeight="1">
      <c r="A301" s="30" t="s">
        <v>57</v>
      </c>
      <c r="E301" s="32" t="s">
        <v>4</v>
      </c>
    </row>
    <row r="302" spans="5:5" ht="12.75" customHeight="1">
      <c r="E302" s="31" t="s">
        <v>1753</v>
      </c>
    </row>
    <row r="303" spans="1:16" ht="12.75" customHeight="1">
      <c r="A303" t="s">
        <v>50</v>
      </c>
      <c s="6" t="s">
        <v>382</v>
      </c>
      <c s="6" t="s">
        <v>1769</v>
      </c>
      <c t="s">
        <v>4</v>
      </c>
      <c s="26" t="s">
        <v>1770</v>
      </c>
      <c s="27" t="s">
        <v>98</v>
      </c>
      <c s="28">
        <v>15</v>
      </c>
      <c s="27">
        <v>0</v>
      </c>
      <c s="27">
        <f>ROUND(G303*H303,6)</f>
      </c>
      <c r="L303" s="29">
        <v>0</v>
      </c>
      <c s="24">
        <f>ROUND(ROUND(L303,2)*ROUND(G303,3),2)</f>
      </c>
      <c s="27" t="s">
        <v>55</v>
      </c>
      <c>
        <f>(M303*21)/100</f>
      </c>
      <c t="s">
        <v>27</v>
      </c>
    </row>
    <row r="304" spans="1:5" ht="12.75" customHeight="1">
      <c r="A304" s="30" t="s">
        <v>56</v>
      </c>
      <c r="E304" s="31" t="s">
        <v>1757</v>
      </c>
    </row>
    <row r="305" spans="1:5" ht="12.75" customHeight="1">
      <c r="A305" s="30" t="s">
        <v>57</v>
      </c>
      <c r="E305" s="32" t="s">
        <v>4</v>
      </c>
    </row>
    <row r="306" spans="5:5" ht="12.75" customHeight="1">
      <c r="E306" s="31" t="s">
        <v>1753</v>
      </c>
    </row>
    <row r="307" spans="1:16" ht="12.75" customHeight="1">
      <c r="A307" t="s">
        <v>50</v>
      </c>
      <c s="6" t="s">
        <v>385</v>
      </c>
      <c s="6" t="s">
        <v>1771</v>
      </c>
      <c t="s">
        <v>4</v>
      </c>
      <c s="26" t="s">
        <v>1772</v>
      </c>
      <c s="27" t="s">
        <v>82</v>
      </c>
      <c s="28">
        <v>26</v>
      </c>
      <c s="27">
        <v>0</v>
      </c>
      <c s="27">
        <f>ROUND(G307*H307,6)</f>
      </c>
      <c r="L307" s="29">
        <v>0</v>
      </c>
      <c s="24">
        <f>ROUND(ROUND(L307,2)*ROUND(G307,3),2)</f>
      </c>
      <c s="27" t="s">
        <v>55</v>
      </c>
      <c>
        <f>(M307*21)/100</f>
      </c>
      <c t="s">
        <v>27</v>
      </c>
    </row>
    <row r="308" spans="1:5" ht="12.75" customHeight="1">
      <c r="A308" s="30" t="s">
        <v>56</v>
      </c>
      <c r="E308" s="31" t="s">
        <v>1772</v>
      </c>
    </row>
    <row r="309" spans="1:5" ht="12.75" customHeight="1">
      <c r="A309" s="30" t="s">
        <v>57</v>
      </c>
      <c r="E309" s="32" t="s">
        <v>4</v>
      </c>
    </row>
    <row r="310" spans="5:5" ht="12.75" customHeight="1">
      <c r="E310" s="31" t="s">
        <v>1773</v>
      </c>
    </row>
    <row r="311" spans="1:16" ht="12.75" customHeight="1">
      <c r="A311" t="s">
        <v>50</v>
      </c>
      <c s="6" t="s">
        <v>386</v>
      </c>
      <c s="6" t="s">
        <v>1774</v>
      </c>
      <c t="s">
        <v>4</v>
      </c>
      <c s="26" t="s">
        <v>1775</v>
      </c>
      <c s="27" t="s">
        <v>82</v>
      </c>
      <c s="28">
        <v>15</v>
      </c>
      <c s="27">
        <v>0</v>
      </c>
      <c s="27">
        <f>ROUND(G311*H311,6)</f>
      </c>
      <c r="L311" s="29">
        <v>0</v>
      </c>
      <c s="24">
        <f>ROUND(ROUND(L311,2)*ROUND(G311,3),2)</f>
      </c>
      <c s="27" t="s">
        <v>55</v>
      </c>
      <c>
        <f>(M311*21)/100</f>
      </c>
      <c t="s">
        <v>27</v>
      </c>
    </row>
    <row r="312" spans="1:5" ht="12.75" customHeight="1">
      <c r="A312" s="30" t="s">
        <v>56</v>
      </c>
      <c r="E312" s="31" t="s">
        <v>1775</v>
      </c>
    </row>
    <row r="313" spans="1:5" ht="12.75" customHeight="1">
      <c r="A313" s="30" t="s">
        <v>57</v>
      </c>
      <c r="E313" s="32" t="s">
        <v>4</v>
      </c>
    </row>
    <row r="314" spans="5:5" ht="12.75" customHeight="1">
      <c r="E314" s="31" t="s">
        <v>1776</v>
      </c>
    </row>
    <row r="315" spans="1:16" ht="12.75" customHeight="1">
      <c r="A315" t="s">
        <v>50</v>
      </c>
      <c s="6" t="s">
        <v>387</v>
      </c>
      <c s="6" t="s">
        <v>1492</v>
      </c>
      <c t="s">
        <v>4</v>
      </c>
      <c s="26" t="s">
        <v>1493</v>
      </c>
      <c s="27" t="s">
        <v>82</v>
      </c>
      <c s="28">
        <v>120</v>
      </c>
      <c s="27">
        <v>0</v>
      </c>
      <c s="27">
        <f>ROUND(G315*H315,6)</f>
      </c>
      <c r="L315" s="29">
        <v>0</v>
      </c>
      <c s="24">
        <f>ROUND(ROUND(L315,2)*ROUND(G315,3),2)</f>
      </c>
      <c s="27" t="s">
        <v>55</v>
      </c>
      <c>
        <f>(M315*21)/100</f>
      </c>
      <c t="s">
        <v>27</v>
      </c>
    </row>
    <row r="316" spans="1:5" ht="12.75" customHeight="1">
      <c r="A316" s="30" t="s">
        <v>56</v>
      </c>
      <c r="E316" s="31" t="s">
        <v>1493</v>
      </c>
    </row>
    <row r="317" spans="1:5" ht="12.75" customHeight="1">
      <c r="A317" s="30" t="s">
        <v>57</v>
      </c>
      <c r="E317" s="32" t="s">
        <v>4</v>
      </c>
    </row>
    <row r="318" spans="5:5" ht="12.75" customHeight="1">
      <c r="E318" s="31" t="s">
        <v>58</v>
      </c>
    </row>
    <row r="319" spans="1:16" ht="12.75" customHeight="1">
      <c r="A319" t="s">
        <v>50</v>
      </c>
      <c s="6" t="s">
        <v>388</v>
      </c>
      <c s="6" t="s">
        <v>1490</v>
      </c>
      <c t="s">
        <v>4</v>
      </c>
      <c s="26" t="s">
        <v>1491</v>
      </c>
      <c s="27" t="s">
        <v>82</v>
      </c>
      <c s="28">
        <v>45</v>
      </c>
      <c s="27">
        <v>0</v>
      </c>
      <c s="27">
        <f>ROUND(G319*H319,6)</f>
      </c>
      <c r="L319" s="29">
        <v>0</v>
      </c>
      <c s="24">
        <f>ROUND(ROUND(L319,2)*ROUND(G319,3),2)</f>
      </c>
      <c s="27" t="s">
        <v>55</v>
      </c>
      <c>
        <f>(M319*21)/100</f>
      </c>
      <c t="s">
        <v>27</v>
      </c>
    </row>
    <row r="320" spans="1:5" ht="12.75" customHeight="1">
      <c r="A320" s="30" t="s">
        <v>56</v>
      </c>
      <c r="E320" s="31" t="s">
        <v>1491</v>
      </c>
    </row>
    <row r="321" spans="1:5" ht="12.75" customHeight="1">
      <c r="A321" s="30" t="s">
        <v>57</v>
      </c>
      <c r="E321" s="32" t="s">
        <v>4</v>
      </c>
    </row>
    <row r="322" spans="5:5" ht="12.75" customHeight="1">
      <c r="E322" s="31" t="s">
        <v>58</v>
      </c>
    </row>
    <row r="323" spans="1:13" ht="12.75" customHeight="1">
      <c r="A323" t="s">
        <v>47</v>
      </c>
      <c r="C323" s="7" t="s">
        <v>1248</v>
      </c>
      <c r="E323" s="25" t="s">
        <v>1249</v>
      </c>
      <c r="J323" s="24">
        <f>0</f>
      </c>
      <c s="24">
        <f>0</f>
      </c>
      <c s="24">
        <f>0+L324+L328+L332+L336</f>
      </c>
      <c s="24">
        <f>0+M324+M328+M332+M336</f>
      </c>
    </row>
    <row r="324" spans="1:16" ht="12.75" customHeight="1">
      <c r="A324" t="s">
        <v>50</v>
      </c>
      <c s="6" t="s">
        <v>389</v>
      </c>
      <c s="6" t="s">
        <v>1777</v>
      </c>
      <c t="s">
        <v>4</v>
      </c>
      <c s="26" t="s">
        <v>1522</v>
      </c>
      <c s="27" t="s">
        <v>66</v>
      </c>
      <c s="28">
        <v>1.84</v>
      </c>
      <c s="27">
        <v>0</v>
      </c>
      <c s="27">
        <f>ROUND(G324*H324,6)</f>
      </c>
      <c r="L324" s="29">
        <v>0</v>
      </c>
      <c s="24">
        <f>ROUND(ROUND(L324,2)*ROUND(G324,3),2)</f>
      </c>
      <c s="27" t="s">
        <v>55</v>
      </c>
      <c>
        <f>(M324*21)/100</f>
      </c>
      <c t="s">
        <v>27</v>
      </c>
    </row>
    <row r="325" spans="1:5" ht="12.75" customHeight="1">
      <c r="A325" s="30" t="s">
        <v>56</v>
      </c>
      <c r="E325" s="31" t="s">
        <v>1679</v>
      </c>
    </row>
    <row r="326" spans="1:5" ht="12.75" customHeight="1">
      <c r="A326" s="30" t="s">
        <v>57</v>
      </c>
      <c r="E326" s="32" t="s">
        <v>4</v>
      </c>
    </row>
    <row r="327" spans="5:5" ht="12.75" customHeight="1">
      <c r="E327" s="31" t="s">
        <v>1256</v>
      </c>
    </row>
    <row r="328" spans="1:16" ht="12.75" customHeight="1">
      <c r="A328" t="s">
        <v>50</v>
      </c>
      <c s="6" t="s">
        <v>390</v>
      </c>
      <c s="6" t="s">
        <v>1778</v>
      </c>
      <c t="s">
        <v>4</v>
      </c>
      <c s="26" t="s">
        <v>1524</v>
      </c>
      <c s="27" t="s">
        <v>66</v>
      </c>
      <c s="28">
        <v>7.36</v>
      </c>
      <c s="27">
        <v>0</v>
      </c>
      <c s="27">
        <f>ROUND(G328*H328,6)</f>
      </c>
      <c r="L328" s="29">
        <v>0</v>
      </c>
      <c s="24">
        <f>ROUND(ROUND(L328,2)*ROUND(G328,3),2)</f>
      </c>
      <c s="27" t="s">
        <v>55</v>
      </c>
      <c>
        <f>(M328*21)/100</f>
      </c>
      <c t="s">
        <v>27</v>
      </c>
    </row>
    <row r="329" spans="1:5" ht="12.75" customHeight="1">
      <c r="A329" s="30" t="s">
        <v>56</v>
      </c>
      <c r="E329" s="31" t="s">
        <v>1525</v>
      </c>
    </row>
    <row r="330" spans="1:5" ht="12.75" customHeight="1">
      <c r="A330" s="30" t="s">
        <v>57</v>
      </c>
      <c r="E330" s="32" t="s">
        <v>4</v>
      </c>
    </row>
    <row r="331" spans="5:5" ht="12.75" customHeight="1">
      <c r="E331" s="31" t="s">
        <v>1256</v>
      </c>
    </row>
    <row r="332" spans="1:16" ht="12.75" customHeight="1">
      <c r="A332" t="s">
        <v>50</v>
      </c>
      <c s="6" t="s">
        <v>391</v>
      </c>
      <c s="6" t="s">
        <v>1779</v>
      </c>
      <c t="s">
        <v>4</v>
      </c>
      <c s="26" t="s">
        <v>1266</v>
      </c>
      <c s="27" t="s">
        <v>1252</v>
      </c>
      <c s="28">
        <v>2.36</v>
      </c>
      <c s="27">
        <v>0</v>
      </c>
      <c s="27">
        <f>ROUND(G332*H332,6)</f>
      </c>
      <c r="L332" s="29">
        <v>0</v>
      </c>
      <c s="24">
        <f>ROUND(ROUND(L332,2)*ROUND(G332,3),2)</f>
      </c>
      <c s="27" t="s">
        <v>55</v>
      </c>
      <c>
        <f>(M332*21)/100</f>
      </c>
      <c t="s">
        <v>27</v>
      </c>
    </row>
    <row r="333" spans="1:5" ht="12.75" customHeight="1">
      <c r="A333" s="30" t="s">
        <v>56</v>
      </c>
      <c r="E333" s="31" t="s">
        <v>1266</v>
      </c>
    </row>
    <row r="334" spans="1:5" ht="12.75" customHeight="1">
      <c r="A334" s="30" t="s">
        <v>57</v>
      </c>
      <c r="E334" s="32" t="s">
        <v>4</v>
      </c>
    </row>
    <row r="335" spans="5:5" ht="12.75" customHeight="1">
      <c r="E335" s="31" t="s">
        <v>1256</v>
      </c>
    </row>
    <row r="336" spans="1:16" ht="12.75" customHeight="1">
      <c r="A336" t="s">
        <v>50</v>
      </c>
      <c s="6" t="s">
        <v>394</v>
      </c>
      <c s="6" t="s">
        <v>1780</v>
      </c>
      <c t="s">
        <v>4</v>
      </c>
      <c s="26" t="s">
        <v>1266</v>
      </c>
      <c s="27" t="s">
        <v>1252</v>
      </c>
      <c s="28">
        <v>27.473</v>
      </c>
      <c s="27">
        <v>0</v>
      </c>
      <c s="27">
        <f>ROUND(G336*H336,6)</f>
      </c>
      <c r="L336" s="29">
        <v>0</v>
      </c>
      <c s="24">
        <f>ROUND(ROUND(L336,2)*ROUND(G336,3),2)</f>
      </c>
      <c s="27" t="s">
        <v>55</v>
      </c>
      <c>
        <f>(M336*21)/100</f>
      </c>
      <c t="s">
        <v>27</v>
      </c>
    </row>
    <row r="337" spans="1:5" ht="12.75" customHeight="1">
      <c r="A337" s="30" t="s">
        <v>56</v>
      </c>
      <c r="E337" s="31" t="s">
        <v>1266</v>
      </c>
    </row>
    <row r="338" spans="1:5" ht="12.75" customHeight="1">
      <c r="A338" s="30" t="s">
        <v>57</v>
      </c>
      <c r="E338" s="32" t="s">
        <v>4</v>
      </c>
    </row>
    <row r="339" spans="5:5" ht="12.75" customHeight="1">
      <c r="E339" s="31" t="s">
        <v>1256</v>
      </c>
    </row>
    <row r="340" spans="1:13" ht="12.75" customHeight="1">
      <c r="A340" t="s">
        <v>47</v>
      </c>
      <c r="C340" s="7" t="s">
        <v>1267</v>
      </c>
      <c r="E340" s="25" t="s">
        <v>1268</v>
      </c>
      <c r="J340" s="24">
        <f>0</f>
      </c>
      <c s="24">
        <f>0</f>
      </c>
      <c s="24">
        <f>0+L341+L345+L349+L353+L357+L361+L365+L369+L373+L377+L381+L385+L389</f>
      </c>
      <c s="24">
        <f>0+M341+M345+M349+M353+M357+M361+M365+M369+M373+M377+M381+M385+M389</f>
      </c>
    </row>
    <row r="341" spans="1:16" ht="12.75" customHeight="1">
      <c r="A341" t="s">
        <v>50</v>
      </c>
      <c s="6" t="s">
        <v>397</v>
      </c>
      <c s="6" t="s">
        <v>1269</v>
      </c>
      <c t="s">
        <v>4</v>
      </c>
      <c s="26" t="s">
        <v>1270</v>
      </c>
      <c s="27" t="s">
        <v>98</v>
      </c>
      <c s="28">
        <v>1</v>
      </c>
      <c s="27">
        <v>0</v>
      </c>
      <c s="27">
        <f>ROUND(G341*H341,6)</f>
      </c>
      <c r="L341" s="29">
        <v>0</v>
      </c>
      <c s="24">
        <f>ROUND(ROUND(L341,2)*ROUND(G341,3),2)</f>
      </c>
      <c s="27" t="s">
        <v>55</v>
      </c>
      <c>
        <f>(M341*21)/100</f>
      </c>
      <c t="s">
        <v>27</v>
      </c>
    </row>
    <row r="342" spans="1:5" ht="12.75" customHeight="1">
      <c r="A342" s="30" t="s">
        <v>56</v>
      </c>
      <c r="E342" s="31" t="s">
        <v>1270</v>
      </c>
    </row>
    <row r="343" spans="1:5" ht="12.75" customHeight="1">
      <c r="A343" s="30" t="s">
        <v>57</v>
      </c>
      <c r="E343" s="32" t="s">
        <v>4</v>
      </c>
    </row>
    <row r="344" spans="5:5" ht="12.75" customHeight="1">
      <c r="E344" s="31" t="s">
        <v>58</v>
      </c>
    </row>
    <row r="345" spans="1:16" ht="12.75" customHeight="1">
      <c r="A345" t="s">
        <v>50</v>
      </c>
      <c s="6" t="s">
        <v>398</v>
      </c>
      <c s="6" t="s">
        <v>1271</v>
      </c>
      <c t="s">
        <v>4</v>
      </c>
      <c s="26" t="s">
        <v>1272</v>
      </c>
      <c s="27" t="s">
        <v>98</v>
      </c>
      <c s="28">
        <v>1</v>
      </c>
      <c s="27">
        <v>0</v>
      </c>
      <c s="27">
        <f>ROUND(G345*H345,6)</f>
      </c>
      <c r="L345" s="29">
        <v>0</v>
      </c>
      <c s="24">
        <f>ROUND(ROUND(L345,2)*ROUND(G345,3),2)</f>
      </c>
      <c s="27" t="s">
        <v>55</v>
      </c>
      <c>
        <f>(M345*21)/100</f>
      </c>
      <c t="s">
        <v>27</v>
      </c>
    </row>
    <row r="346" spans="1:5" ht="12.75" customHeight="1">
      <c r="A346" s="30" t="s">
        <v>56</v>
      </c>
      <c r="E346" s="31" t="s">
        <v>1272</v>
      </c>
    </row>
    <row r="347" spans="1:5" ht="12.75" customHeight="1">
      <c r="A347" s="30" t="s">
        <v>57</v>
      </c>
      <c r="E347" s="32" t="s">
        <v>4</v>
      </c>
    </row>
    <row r="348" spans="5:5" ht="12.75" customHeight="1">
      <c r="E348" s="31" t="s">
        <v>58</v>
      </c>
    </row>
    <row r="349" spans="1:16" ht="12.75" customHeight="1">
      <c r="A349" t="s">
        <v>50</v>
      </c>
      <c s="6" t="s">
        <v>399</v>
      </c>
      <c s="6" t="s">
        <v>1781</v>
      </c>
      <c t="s">
        <v>4</v>
      </c>
      <c s="26" t="s">
        <v>1528</v>
      </c>
      <c s="27" t="s">
        <v>98</v>
      </c>
      <c s="28">
        <v>1</v>
      </c>
      <c s="27">
        <v>0</v>
      </c>
      <c s="27">
        <f>ROUND(G349*H349,6)</f>
      </c>
      <c r="L349" s="29">
        <v>0</v>
      </c>
      <c s="24">
        <f>ROUND(ROUND(L349,2)*ROUND(G349,3),2)</f>
      </c>
      <c s="27" t="s">
        <v>55</v>
      </c>
      <c>
        <f>(M349*21)/100</f>
      </c>
      <c t="s">
        <v>27</v>
      </c>
    </row>
    <row r="350" spans="1:5" ht="12.75" customHeight="1">
      <c r="A350" s="30" t="s">
        <v>56</v>
      </c>
      <c r="E350" s="31" t="s">
        <v>1528</v>
      </c>
    </row>
    <row r="351" spans="1:5" ht="12.75" customHeight="1">
      <c r="A351" s="30" t="s">
        <v>57</v>
      </c>
      <c r="E351" s="32" t="s">
        <v>4</v>
      </c>
    </row>
    <row r="352" spans="5:5" ht="12.75" customHeight="1">
      <c r="E352" s="31" t="s">
        <v>1529</v>
      </c>
    </row>
    <row r="353" spans="1:16" ht="12.75" customHeight="1">
      <c r="A353" t="s">
        <v>50</v>
      </c>
      <c s="6" t="s">
        <v>400</v>
      </c>
      <c s="6" t="s">
        <v>851</v>
      </c>
      <c t="s">
        <v>4</v>
      </c>
      <c s="26" t="s">
        <v>852</v>
      </c>
      <c s="27" t="s">
        <v>98</v>
      </c>
      <c s="28">
        <v>1</v>
      </c>
      <c s="27">
        <v>0</v>
      </c>
      <c s="27">
        <f>ROUND(G353*H353,6)</f>
      </c>
      <c r="L353" s="29">
        <v>0</v>
      </c>
      <c s="24">
        <f>ROUND(ROUND(L353,2)*ROUND(G353,3),2)</f>
      </c>
      <c s="27" t="s">
        <v>55</v>
      </c>
      <c>
        <f>(M353*21)/100</f>
      </c>
      <c t="s">
        <v>27</v>
      </c>
    </row>
    <row r="354" spans="1:5" ht="12.75" customHeight="1">
      <c r="A354" s="30" t="s">
        <v>56</v>
      </c>
      <c r="E354" s="31" t="s">
        <v>852</v>
      </c>
    </row>
    <row r="355" spans="1:5" ht="12.75" customHeight="1">
      <c r="A355" s="30" t="s">
        <v>57</v>
      </c>
      <c r="E355" s="32" t="s">
        <v>4</v>
      </c>
    </row>
    <row r="356" spans="5:5" ht="12.75" customHeight="1">
      <c r="E356" s="31" t="s">
        <v>58</v>
      </c>
    </row>
    <row r="357" spans="1:16" ht="12.75" customHeight="1">
      <c r="A357" t="s">
        <v>50</v>
      </c>
      <c s="6" t="s">
        <v>401</v>
      </c>
      <c s="6" t="s">
        <v>853</v>
      </c>
      <c t="s">
        <v>4</v>
      </c>
      <c s="26" t="s">
        <v>854</v>
      </c>
      <c s="27" t="s">
        <v>98</v>
      </c>
      <c s="28">
        <v>26</v>
      </c>
      <c s="27">
        <v>0</v>
      </c>
      <c s="27">
        <f>ROUND(G357*H357,6)</f>
      </c>
      <c r="L357" s="29">
        <v>0</v>
      </c>
      <c s="24">
        <f>ROUND(ROUND(L357,2)*ROUND(G357,3),2)</f>
      </c>
      <c s="27" t="s">
        <v>55</v>
      </c>
      <c>
        <f>(M357*21)/100</f>
      </c>
      <c t="s">
        <v>27</v>
      </c>
    </row>
    <row r="358" spans="1:5" ht="12.75" customHeight="1">
      <c r="A358" s="30" t="s">
        <v>56</v>
      </c>
      <c r="E358" s="31" t="s">
        <v>854</v>
      </c>
    </row>
    <row r="359" spans="1:5" ht="12.75" customHeight="1">
      <c r="A359" s="30" t="s">
        <v>57</v>
      </c>
      <c r="E359" s="32" t="s">
        <v>4</v>
      </c>
    </row>
    <row r="360" spans="5:5" ht="12.75" customHeight="1">
      <c r="E360" s="31" t="s">
        <v>58</v>
      </c>
    </row>
    <row r="361" spans="1:16" ht="12.75" customHeight="1">
      <c r="A361" t="s">
        <v>50</v>
      </c>
      <c s="6" t="s">
        <v>402</v>
      </c>
      <c s="6" t="s">
        <v>855</v>
      </c>
      <c t="s">
        <v>4</v>
      </c>
      <c s="26" t="s">
        <v>856</v>
      </c>
      <c s="27" t="s">
        <v>98</v>
      </c>
      <c s="28">
        <v>2</v>
      </c>
      <c s="27">
        <v>0</v>
      </c>
      <c s="27">
        <f>ROUND(G361*H361,6)</f>
      </c>
      <c r="L361" s="29">
        <v>0</v>
      </c>
      <c s="24">
        <f>ROUND(ROUND(L361,2)*ROUND(G361,3),2)</f>
      </c>
      <c s="27" t="s">
        <v>55</v>
      </c>
      <c>
        <f>(M361*21)/100</f>
      </c>
      <c t="s">
        <v>27</v>
      </c>
    </row>
    <row r="362" spans="1:5" ht="12.75" customHeight="1">
      <c r="A362" s="30" t="s">
        <v>56</v>
      </c>
      <c r="E362" s="31" t="s">
        <v>856</v>
      </c>
    </row>
    <row r="363" spans="1:5" ht="12.75" customHeight="1">
      <c r="A363" s="30" t="s">
        <v>57</v>
      </c>
      <c r="E363" s="32" t="s">
        <v>4</v>
      </c>
    </row>
    <row r="364" spans="5:5" ht="12.75" customHeight="1">
      <c r="E364" s="31" t="s">
        <v>4</v>
      </c>
    </row>
    <row r="365" spans="1:16" ht="12.75" customHeight="1">
      <c r="A365" t="s">
        <v>50</v>
      </c>
      <c s="6" t="s">
        <v>403</v>
      </c>
      <c s="6" t="s">
        <v>1273</v>
      </c>
      <c t="s">
        <v>4</v>
      </c>
      <c s="26" t="s">
        <v>1274</v>
      </c>
      <c s="27" t="s">
        <v>98</v>
      </c>
      <c s="28">
        <v>1</v>
      </c>
      <c s="27">
        <v>0</v>
      </c>
      <c s="27">
        <f>ROUND(G365*H365,6)</f>
      </c>
      <c r="L365" s="29">
        <v>0</v>
      </c>
      <c s="24">
        <f>ROUND(ROUND(L365,2)*ROUND(G365,3),2)</f>
      </c>
      <c s="27" t="s">
        <v>55</v>
      </c>
      <c>
        <f>(M365*21)/100</f>
      </c>
      <c t="s">
        <v>27</v>
      </c>
    </row>
    <row r="366" spans="1:5" ht="12.75" customHeight="1">
      <c r="A366" s="30" t="s">
        <v>56</v>
      </c>
      <c r="E366" s="31" t="s">
        <v>1274</v>
      </c>
    </row>
    <row r="367" spans="1:5" ht="12.75" customHeight="1">
      <c r="A367" s="30" t="s">
        <v>57</v>
      </c>
      <c r="E367" s="32" t="s">
        <v>4</v>
      </c>
    </row>
    <row r="368" spans="5:5" ht="12.75" customHeight="1">
      <c r="E368" s="31" t="s">
        <v>58</v>
      </c>
    </row>
    <row r="369" spans="1:16" ht="12.75" customHeight="1">
      <c r="A369" t="s">
        <v>50</v>
      </c>
      <c s="6" t="s">
        <v>404</v>
      </c>
      <c s="6" t="s">
        <v>1275</v>
      </c>
      <c t="s">
        <v>4</v>
      </c>
      <c s="26" t="s">
        <v>1276</v>
      </c>
      <c s="27" t="s">
        <v>98</v>
      </c>
      <c s="28">
        <v>1</v>
      </c>
      <c s="27">
        <v>0</v>
      </c>
      <c s="27">
        <f>ROUND(G369*H369,6)</f>
      </c>
      <c r="L369" s="29">
        <v>0</v>
      </c>
      <c s="24">
        <f>ROUND(ROUND(L369,2)*ROUND(G369,3),2)</f>
      </c>
      <c s="27" t="s">
        <v>55</v>
      </c>
      <c>
        <f>(M369*21)/100</f>
      </c>
      <c t="s">
        <v>27</v>
      </c>
    </row>
    <row r="370" spans="1:5" ht="12.75" customHeight="1">
      <c r="A370" s="30" t="s">
        <v>56</v>
      </c>
      <c r="E370" s="31" t="s">
        <v>1276</v>
      </c>
    </row>
    <row r="371" spans="1:5" ht="12.75" customHeight="1">
      <c r="A371" s="30" t="s">
        <v>57</v>
      </c>
      <c r="E371" s="32" t="s">
        <v>4</v>
      </c>
    </row>
    <row r="372" spans="5:5" ht="12.75" customHeight="1">
      <c r="E372" s="31" t="s">
        <v>58</v>
      </c>
    </row>
    <row r="373" spans="1:16" ht="12.75" customHeight="1">
      <c r="A373" t="s">
        <v>50</v>
      </c>
      <c s="6" t="s">
        <v>405</v>
      </c>
      <c s="6" t="s">
        <v>1277</v>
      </c>
      <c t="s">
        <v>4</v>
      </c>
      <c s="26" t="s">
        <v>1278</v>
      </c>
      <c s="27" t="s">
        <v>98</v>
      </c>
      <c s="28">
        <v>1</v>
      </c>
      <c s="27">
        <v>0</v>
      </c>
      <c s="27">
        <f>ROUND(G373*H373,6)</f>
      </c>
      <c r="L373" s="29">
        <v>0</v>
      </c>
      <c s="24">
        <f>ROUND(ROUND(L373,2)*ROUND(G373,3),2)</f>
      </c>
      <c s="27" t="s">
        <v>55</v>
      </c>
      <c>
        <f>(M373*21)/100</f>
      </c>
      <c t="s">
        <v>27</v>
      </c>
    </row>
    <row r="374" spans="1:5" ht="12.75" customHeight="1">
      <c r="A374" s="30" t="s">
        <v>56</v>
      </c>
      <c r="E374" s="31" t="s">
        <v>1278</v>
      </c>
    </row>
    <row r="375" spans="1:5" ht="12.75" customHeight="1">
      <c r="A375" s="30" t="s">
        <v>57</v>
      </c>
      <c r="E375" s="32" t="s">
        <v>4</v>
      </c>
    </row>
    <row r="376" spans="5:5" ht="12.75" customHeight="1">
      <c r="E376" s="31" t="s">
        <v>58</v>
      </c>
    </row>
    <row r="377" spans="1:16" ht="12.75" customHeight="1">
      <c r="A377" t="s">
        <v>50</v>
      </c>
      <c s="6" t="s">
        <v>406</v>
      </c>
      <c s="6" t="s">
        <v>1279</v>
      </c>
      <c t="s">
        <v>4</v>
      </c>
      <c s="26" t="s">
        <v>1280</v>
      </c>
      <c s="27" t="s">
        <v>98</v>
      </c>
      <c s="28">
        <v>1</v>
      </c>
      <c s="27">
        <v>0</v>
      </c>
      <c s="27">
        <f>ROUND(G377*H377,6)</f>
      </c>
      <c r="L377" s="29">
        <v>0</v>
      </c>
      <c s="24">
        <f>ROUND(ROUND(L377,2)*ROUND(G377,3),2)</f>
      </c>
      <c s="27" t="s">
        <v>55</v>
      </c>
      <c>
        <f>(M377*21)/100</f>
      </c>
      <c t="s">
        <v>27</v>
      </c>
    </row>
    <row r="378" spans="1:5" ht="12.75" customHeight="1">
      <c r="A378" s="30" t="s">
        <v>56</v>
      </c>
      <c r="E378" s="31" t="s">
        <v>1280</v>
      </c>
    </row>
    <row r="379" spans="1:5" ht="12.75" customHeight="1">
      <c r="A379" s="30" t="s">
        <v>57</v>
      </c>
      <c r="E379" s="32" t="s">
        <v>4</v>
      </c>
    </row>
    <row r="380" spans="5:5" ht="12.75" customHeight="1">
      <c r="E380" s="31" t="s">
        <v>58</v>
      </c>
    </row>
    <row r="381" spans="1:16" ht="12.75" customHeight="1">
      <c r="A381" t="s">
        <v>50</v>
      </c>
      <c s="6" t="s">
        <v>407</v>
      </c>
      <c s="6" t="s">
        <v>863</v>
      </c>
      <c t="s">
        <v>4</v>
      </c>
      <c s="26" t="s">
        <v>864</v>
      </c>
      <c s="27" t="s">
        <v>264</v>
      </c>
      <c s="28">
        <v>80</v>
      </c>
      <c s="27">
        <v>0</v>
      </c>
      <c s="27">
        <f>ROUND(G381*H381,6)</f>
      </c>
      <c r="L381" s="29">
        <v>0</v>
      </c>
      <c s="24">
        <f>ROUND(ROUND(L381,2)*ROUND(G381,3),2)</f>
      </c>
      <c s="27" t="s">
        <v>55</v>
      </c>
      <c>
        <f>(M381*21)/100</f>
      </c>
      <c t="s">
        <v>27</v>
      </c>
    </row>
    <row r="382" spans="1:5" ht="12.75" customHeight="1">
      <c r="A382" s="30" t="s">
        <v>56</v>
      </c>
      <c r="E382" s="31" t="s">
        <v>864</v>
      </c>
    </row>
    <row r="383" spans="1:5" ht="12.75" customHeight="1">
      <c r="A383" s="30" t="s">
        <v>57</v>
      </c>
      <c r="E383" s="32" t="s">
        <v>4</v>
      </c>
    </row>
    <row r="384" spans="5:5" ht="12.75" customHeight="1">
      <c r="E384" s="31" t="s">
        <v>58</v>
      </c>
    </row>
    <row r="385" spans="1:16" ht="12.75" customHeight="1">
      <c r="A385" t="s">
        <v>50</v>
      </c>
      <c s="6" t="s">
        <v>408</v>
      </c>
      <c s="6" t="s">
        <v>867</v>
      </c>
      <c t="s">
        <v>4</v>
      </c>
      <c s="26" t="s">
        <v>868</v>
      </c>
      <c s="27" t="s">
        <v>264</v>
      </c>
      <c s="28">
        <v>80</v>
      </c>
      <c s="27">
        <v>0</v>
      </c>
      <c s="27">
        <f>ROUND(G385*H385,6)</f>
      </c>
      <c r="L385" s="29">
        <v>0</v>
      </c>
      <c s="24">
        <f>ROUND(ROUND(L385,2)*ROUND(G385,3),2)</f>
      </c>
      <c s="27" t="s">
        <v>55</v>
      </c>
      <c>
        <f>(M385*21)/100</f>
      </c>
      <c t="s">
        <v>27</v>
      </c>
    </row>
    <row r="386" spans="1:5" ht="12.75" customHeight="1">
      <c r="A386" s="30" t="s">
        <v>56</v>
      </c>
      <c r="E386" s="31" t="s">
        <v>868</v>
      </c>
    </row>
    <row r="387" spans="1:5" ht="12.75" customHeight="1">
      <c r="A387" s="30" t="s">
        <v>57</v>
      </c>
      <c r="E387" s="32" t="s">
        <v>4</v>
      </c>
    </row>
    <row r="388" spans="5:5" ht="12.75" customHeight="1">
      <c r="E388" s="31" t="s">
        <v>58</v>
      </c>
    </row>
    <row r="389" spans="1:16" ht="12.75" customHeight="1">
      <c r="A389" t="s">
        <v>50</v>
      </c>
      <c s="6" t="s">
        <v>411</v>
      </c>
      <c s="6" t="s">
        <v>869</v>
      </c>
      <c t="s">
        <v>4</v>
      </c>
      <c s="26" t="s">
        <v>870</v>
      </c>
      <c s="27" t="s">
        <v>264</v>
      </c>
      <c s="28">
        <v>80</v>
      </c>
      <c s="27">
        <v>0</v>
      </c>
      <c s="27">
        <f>ROUND(G389*H389,6)</f>
      </c>
      <c r="L389" s="29">
        <v>0</v>
      </c>
      <c s="24">
        <f>ROUND(ROUND(L389,2)*ROUND(G389,3),2)</f>
      </c>
      <c s="27" t="s">
        <v>55</v>
      </c>
      <c>
        <f>(M389*21)/100</f>
      </c>
      <c t="s">
        <v>27</v>
      </c>
    </row>
    <row r="390" spans="1:5" ht="12.75" customHeight="1">
      <c r="A390" s="30" t="s">
        <v>56</v>
      </c>
      <c r="E390" s="31" t="s">
        <v>870</v>
      </c>
    </row>
    <row r="391" spans="1:5" ht="12.75" customHeight="1">
      <c r="A391" s="30" t="s">
        <v>57</v>
      </c>
      <c r="E391" s="32" t="s">
        <v>4</v>
      </c>
    </row>
    <row r="392" spans="5:5" ht="12.75" customHeight="1">
      <c r="E392" s="31" t="s">
        <v>58</v>
      </c>
    </row>
    <row r="393" spans="1:13" ht="12.75" customHeight="1">
      <c r="A393" t="s">
        <v>47</v>
      </c>
      <c r="C393" s="7" t="s">
        <v>1281</v>
      </c>
      <c r="E393" s="25" t="s">
        <v>1282</v>
      </c>
      <c r="J393" s="24">
        <f>0</f>
      </c>
      <c s="24">
        <f>0</f>
      </c>
      <c s="24">
        <f>0+L394</f>
      </c>
      <c s="24">
        <f>0+M394</f>
      </c>
    </row>
    <row r="394" spans="1:16" ht="12.75" customHeight="1">
      <c r="A394" t="s">
        <v>50</v>
      </c>
      <c s="6" t="s">
        <v>414</v>
      </c>
      <c s="6" t="s">
        <v>1782</v>
      </c>
      <c t="s">
        <v>4</v>
      </c>
      <c s="26" t="s">
        <v>1284</v>
      </c>
      <c s="27" t="s">
        <v>98</v>
      </c>
      <c s="28">
        <v>1</v>
      </c>
      <c s="27">
        <v>0</v>
      </c>
      <c s="27">
        <f>ROUND(G394*H394,6)</f>
      </c>
      <c r="L394" s="29">
        <v>0</v>
      </c>
      <c s="24">
        <f>ROUND(ROUND(L394,2)*ROUND(G394,3),2)</f>
      </c>
      <c s="27" t="s">
        <v>55</v>
      </c>
      <c>
        <f>(M394*21)/100</f>
      </c>
      <c t="s">
        <v>27</v>
      </c>
    </row>
    <row r="395" spans="1:5" ht="12.75" customHeight="1">
      <c r="A395" s="30" t="s">
        <v>56</v>
      </c>
      <c r="E395" s="31" t="s">
        <v>1783</v>
      </c>
    </row>
    <row r="396" spans="1:5" ht="12.75" customHeight="1">
      <c r="A396" s="30" t="s">
        <v>57</v>
      </c>
      <c r="E396" s="32" t="s">
        <v>4</v>
      </c>
    </row>
    <row r="397" spans="5:5" ht="12.75" customHeight="1">
      <c r="E397" s="31" t="s">
        <v>1286</v>
      </c>
    </row>
    <row r="398" spans="1:13" ht="12.75" customHeight="1">
      <c r="A398" t="s">
        <v>47</v>
      </c>
      <c r="C398" s="7" t="s">
        <v>1526</v>
      </c>
      <c r="E398" s="25" t="s">
        <v>1784</v>
      </c>
      <c r="J398" s="24">
        <f>0</f>
      </c>
      <c s="24">
        <f>0</f>
      </c>
      <c s="24">
        <f>0+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f>
      </c>
      <c s="24">
        <f>0+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f>
      </c>
    </row>
    <row r="399" spans="1:16" ht="12.75" customHeight="1">
      <c r="A399" t="s">
        <v>50</v>
      </c>
      <c s="6" t="s">
        <v>415</v>
      </c>
      <c s="6" t="s">
        <v>1785</v>
      </c>
      <c t="s">
        <v>4</v>
      </c>
      <c s="26" t="s">
        <v>1786</v>
      </c>
      <c s="27" t="s">
        <v>98</v>
      </c>
      <c s="28">
        <v>1</v>
      </c>
      <c s="27">
        <v>0</v>
      </c>
      <c s="27">
        <f>ROUND(G399*H399,6)</f>
      </c>
      <c r="L399" s="29">
        <v>0</v>
      </c>
      <c s="24">
        <f>ROUND(ROUND(L399,2)*ROUND(G399,3),2)</f>
      </c>
      <c s="27" t="s">
        <v>55</v>
      </c>
      <c>
        <f>(M399*21)/100</f>
      </c>
      <c t="s">
        <v>27</v>
      </c>
    </row>
    <row r="400" spans="1:5" ht="12.75" customHeight="1">
      <c r="A400" s="30" t="s">
        <v>56</v>
      </c>
      <c r="E400" s="31" t="s">
        <v>1786</v>
      </c>
    </row>
    <row r="401" spans="1:5" ht="12.75" customHeight="1">
      <c r="A401" s="30" t="s">
        <v>57</v>
      </c>
      <c r="E401" s="32" t="s">
        <v>4</v>
      </c>
    </row>
    <row r="402" spans="5:5" ht="12.75" customHeight="1">
      <c r="E402" s="31" t="s">
        <v>1787</v>
      </c>
    </row>
    <row r="403" spans="1:16" ht="12.75" customHeight="1">
      <c r="A403" t="s">
        <v>50</v>
      </c>
      <c s="6" t="s">
        <v>1530</v>
      </c>
      <c s="6" t="s">
        <v>1788</v>
      </c>
      <c t="s">
        <v>4</v>
      </c>
      <c s="26" t="s">
        <v>1789</v>
      </c>
      <c s="27" t="s">
        <v>98</v>
      </c>
      <c s="28">
        <v>1</v>
      </c>
      <c s="27">
        <v>0</v>
      </c>
      <c s="27">
        <f>ROUND(G403*H403,6)</f>
      </c>
      <c r="L403" s="29">
        <v>0</v>
      </c>
      <c s="24">
        <f>ROUND(ROUND(L403,2)*ROUND(G403,3),2)</f>
      </c>
      <c s="27" t="s">
        <v>55</v>
      </c>
      <c>
        <f>(M403*21)/100</f>
      </c>
      <c t="s">
        <v>27</v>
      </c>
    </row>
    <row r="404" spans="1:5" ht="12.75" customHeight="1">
      <c r="A404" s="30" t="s">
        <v>56</v>
      </c>
      <c r="E404" s="31" t="s">
        <v>1789</v>
      </c>
    </row>
    <row r="405" spans="1:5" ht="12.75" customHeight="1">
      <c r="A405" s="30" t="s">
        <v>57</v>
      </c>
      <c r="E405" s="32" t="s">
        <v>4</v>
      </c>
    </row>
    <row r="406" spans="5:5" ht="12.75" customHeight="1">
      <c r="E406" s="31" t="s">
        <v>1790</v>
      </c>
    </row>
    <row r="407" spans="1:16" ht="12.75" customHeight="1">
      <c r="A407" t="s">
        <v>50</v>
      </c>
      <c s="6" t="s">
        <v>1531</v>
      </c>
      <c s="6" t="s">
        <v>1566</v>
      </c>
      <c t="s">
        <v>4</v>
      </c>
      <c s="26" t="s">
        <v>1567</v>
      </c>
      <c s="27" t="s">
        <v>98</v>
      </c>
      <c s="28">
        <v>1</v>
      </c>
      <c s="27">
        <v>0</v>
      </c>
      <c s="27">
        <f>ROUND(G407*H407,6)</f>
      </c>
      <c r="L407" s="29">
        <v>0</v>
      </c>
      <c s="24">
        <f>ROUND(ROUND(L407,2)*ROUND(G407,3),2)</f>
      </c>
      <c s="27" t="s">
        <v>55</v>
      </c>
      <c>
        <f>(M407*21)/100</f>
      </c>
      <c t="s">
        <v>27</v>
      </c>
    </row>
    <row r="408" spans="1:5" ht="12.75" customHeight="1">
      <c r="A408" s="30" t="s">
        <v>56</v>
      </c>
      <c r="E408" s="31" t="s">
        <v>1567</v>
      </c>
    </row>
    <row r="409" spans="1:5" ht="12.75" customHeight="1">
      <c r="A409" s="30" t="s">
        <v>57</v>
      </c>
      <c r="E409" s="32" t="s">
        <v>4</v>
      </c>
    </row>
    <row r="410" spans="5:5" ht="12.75" customHeight="1">
      <c r="E410" s="31" t="s">
        <v>1568</v>
      </c>
    </row>
    <row r="411" spans="1:16" ht="12.75" customHeight="1">
      <c r="A411" t="s">
        <v>50</v>
      </c>
      <c s="6" t="s">
        <v>1532</v>
      </c>
      <c s="6" t="s">
        <v>1569</v>
      </c>
      <c t="s">
        <v>4</v>
      </c>
      <c s="26" t="s">
        <v>1570</v>
      </c>
      <c s="27" t="s">
        <v>98</v>
      </c>
      <c s="28">
        <v>1</v>
      </c>
      <c s="27">
        <v>0</v>
      </c>
      <c s="27">
        <f>ROUND(G411*H411,6)</f>
      </c>
      <c r="L411" s="29">
        <v>0</v>
      </c>
      <c s="24">
        <f>ROUND(ROUND(L411,2)*ROUND(G411,3),2)</f>
      </c>
      <c s="27" t="s">
        <v>55</v>
      </c>
      <c>
        <f>(M411*21)/100</f>
      </c>
      <c t="s">
        <v>27</v>
      </c>
    </row>
    <row r="412" spans="1:5" ht="12.75" customHeight="1">
      <c r="A412" s="30" t="s">
        <v>56</v>
      </c>
      <c r="E412" s="31" t="s">
        <v>1570</v>
      </c>
    </row>
    <row r="413" spans="1:5" ht="12.75" customHeight="1">
      <c r="A413" s="30" t="s">
        <v>57</v>
      </c>
      <c r="E413" s="32" t="s">
        <v>4</v>
      </c>
    </row>
    <row r="414" spans="5:5" ht="12.75" customHeight="1">
      <c r="E414" s="31" t="s">
        <v>58</v>
      </c>
    </row>
    <row r="415" spans="1:16" ht="12.75" customHeight="1">
      <c r="A415" t="s">
        <v>50</v>
      </c>
      <c s="6" t="s">
        <v>1533</v>
      </c>
      <c s="6" t="s">
        <v>1571</v>
      </c>
      <c t="s">
        <v>4</v>
      </c>
      <c s="26" t="s">
        <v>1572</v>
      </c>
      <c s="27" t="s">
        <v>98</v>
      </c>
      <c s="28">
        <v>2</v>
      </c>
      <c s="27">
        <v>0</v>
      </c>
      <c s="27">
        <f>ROUND(G415*H415,6)</f>
      </c>
      <c r="L415" s="29">
        <v>0</v>
      </c>
      <c s="24">
        <f>ROUND(ROUND(L415,2)*ROUND(G415,3),2)</f>
      </c>
      <c s="27" t="s">
        <v>55</v>
      </c>
      <c>
        <f>(M415*21)/100</f>
      </c>
      <c t="s">
        <v>27</v>
      </c>
    </row>
    <row r="416" spans="1:5" ht="12.75" customHeight="1">
      <c r="A416" s="30" t="s">
        <v>56</v>
      </c>
      <c r="E416" s="31" t="s">
        <v>1572</v>
      </c>
    </row>
    <row r="417" spans="1:5" ht="12.75" customHeight="1">
      <c r="A417" s="30" t="s">
        <v>57</v>
      </c>
      <c r="E417" s="32" t="s">
        <v>4</v>
      </c>
    </row>
    <row r="418" spans="5:5" ht="12.75" customHeight="1">
      <c r="E418" s="31" t="s">
        <v>58</v>
      </c>
    </row>
    <row r="419" spans="1:16" ht="12.75" customHeight="1">
      <c r="A419" t="s">
        <v>50</v>
      </c>
      <c s="6" t="s">
        <v>1535</v>
      </c>
      <c s="6" t="s">
        <v>1573</v>
      </c>
      <c t="s">
        <v>4</v>
      </c>
      <c s="26" t="s">
        <v>1574</v>
      </c>
      <c s="27" t="s">
        <v>98</v>
      </c>
      <c s="28">
        <v>1</v>
      </c>
      <c s="27">
        <v>0</v>
      </c>
      <c s="27">
        <f>ROUND(G419*H419,6)</f>
      </c>
      <c r="L419" s="29">
        <v>0</v>
      </c>
      <c s="24">
        <f>ROUND(ROUND(L419,2)*ROUND(G419,3),2)</f>
      </c>
      <c s="27" t="s">
        <v>55</v>
      </c>
      <c>
        <f>(M419*21)/100</f>
      </c>
      <c t="s">
        <v>27</v>
      </c>
    </row>
    <row r="420" spans="1:5" ht="12.75" customHeight="1">
      <c r="A420" s="30" t="s">
        <v>56</v>
      </c>
      <c r="E420" s="31" t="s">
        <v>1574</v>
      </c>
    </row>
    <row r="421" spans="1:5" ht="12.75" customHeight="1">
      <c r="A421" s="30" t="s">
        <v>57</v>
      </c>
      <c r="E421" s="32" t="s">
        <v>4</v>
      </c>
    </row>
    <row r="422" spans="5:5" ht="12.75" customHeight="1">
      <c r="E422" s="31" t="s">
        <v>58</v>
      </c>
    </row>
    <row r="423" spans="1:16" ht="12.75" customHeight="1">
      <c r="A423" t="s">
        <v>50</v>
      </c>
      <c s="6" t="s">
        <v>1539</v>
      </c>
      <c s="6" t="s">
        <v>1575</v>
      </c>
      <c t="s">
        <v>4</v>
      </c>
      <c s="26" t="s">
        <v>1576</v>
      </c>
      <c s="27" t="s">
        <v>98</v>
      </c>
      <c s="28">
        <v>1</v>
      </c>
      <c s="27">
        <v>0</v>
      </c>
      <c s="27">
        <f>ROUND(G423*H423,6)</f>
      </c>
      <c r="L423" s="29">
        <v>0</v>
      </c>
      <c s="24">
        <f>ROUND(ROUND(L423,2)*ROUND(G423,3),2)</f>
      </c>
      <c s="27" t="s">
        <v>55</v>
      </c>
      <c>
        <f>(M423*21)/100</f>
      </c>
      <c t="s">
        <v>27</v>
      </c>
    </row>
    <row r="424" spans="1:5" ht="12.75" customHeight="1">
      <c r="A424" s="30" t="s">
        <v>56</v>
      </c>
      <c r="E424" s="31" t="s">
        <v>1576</v>
      </c>
    </row>
    <row r="425" spans="1:5" ht="12.75" customHeight="1">
      <c r="A425" s="30" t="s">
        <v>57</v>
      </c>
      <c r="E425" s="32" t="s">
        <v>4</v>
      </c>
    </row>
    <row r="426" spans="5:5" ht="12.75" customHeight="1">
      <c r="E426" s="31" t="s">
        <v>1577</v>
      </c>
    </row>
    <row r="427" spans="1:16" ht="12.75" customHeight="1">
      <c r="A427" t="s">
        <v>50</v>
      </c>
      <c s="6" t="s">
        <v>1542</v>
      </c>
      <c s="6" t="s">
        <v>1578</v>
      </c>
      <c t="s">
        <v>4</v>
      </c>
      <c s="26" t="s">
        <v>1579</v>
      </c>
      <c s="27" t="s">
        <v>98</v>
      </c>
      <c s="28">
        <v>2</v>
      </c>
      <c s="27">
        <v>0</v>
      </c>
      <c s="27">
        <f>ROUND(G427*H427,6)</f>
      </c>
      <c r="L427" s="29">
        <v>0</v>
      </c>
      <c s="24">
        <f>ROUND(ROUND(L427,2)*ROUND(G427,3),2)</f>
      </c>
      <c s="27" t="s">
        <v>55</v>
      </c>
      <c>
        <f>(M427*21)/100</f>
      </c>
      <c t="s">
        <v>27</v>
      </c>
    </row>
    <row r="428" spans="1:5" ht="12.75" customHeight="1">
      <c r="A428" s="30" t="s">
        <v>56</v>
      </c>
      <c r="E428" s="31" t="s">
        <v>1579</v>
      </c>
    </row>
    <row r="429" spans="1:5" ht="12.75" customHeight="1">
      <c r="A429" s="30" t="s">
        <v>57</v>
      </c>
      <c r="E429" s="32" t="s">
        <v>4</v>
      </c>
    </row>
    <row r="430" spans="5:5" ht="12.75" customHeight="1">
      <c r="E430" s="31" t="s">
        <v>58</v>
      </c>
    </row>
    <row r="431" spans="1:16" ht="12.75" customHeight="1">
      <c r="A431" t="s">
        <v>50</v>
      </c>
      <c s="6" t="s">
        <v>1543</v>
      </c>
      <c s="6" t="s">
        <v>1580</v>
      </c>
      <c t="s">
        <v>4</v>
      </c>
      <c s="26" t="s">
        <v>1581</v>
      </c>
      <c s="27" t="s">
        <v>98</v>
      </c>
      <c s="28">
        <v>3</v>
      </c>
      <c s="27">
        <v>0</v>
      </c>
      <c s="27">
        <f>ROUND(G431*H431,6)</f>
      </c>
      <c r="L431" s="29">
        <v>0</v>
      </c>
      <c s="24">
        <f>ROUND(ROUND(L431,2)*ROUND(G431,3),2)</f>
      </c>
      <c s="27" t="s">
        <v>55</v>
      </c>
      <c>
        <f>(M431*21)/100</f>
      </c>
      <c t="s">
        <v>27</v>
      </c>
    </row>
    <row r="432" spans="1:5" ht="12.75" customHeight="1">
      <c r="A432" s="30" t="s">
        <v>56</v>
      </c>
      <c r="E432" s="31" t="s">
        <v>1581</v>
      </c>
    </row>
    <row r="433" spans="1:5" ht="12.75" customHeight="1">
      <c r="A433" s="30" t="s">
        <v>57</v>
      </c>
      <c r="E433" s="32" t="s">
        <v>4</v>
      </c>
    </row>
    <row r="434" spans="5:5" ht="12.75" customHeight="1">
      <c r="E434" s="31" t="s">
        <v>1582</v>
      </c>
    </row>
    <row r="435" spans="1:16" ht="12.75" customHeight="1">
      <c r="A435" t="s">
        <v>50</v>
      </c>
      <c s="6" t="s">
        <v>1545</v>
      </c>
      <c s="6" t="s">
        <v>1583</v>
      </c>
      <c t="s">
        <v>4</v>
      </c>
      <c s="26" t="s">
        <v>1584</v>
      </c>
      <c s="27" t="s">
        <v>98</v>
      </c>
      <c s="28">
        <v>2</v>
      </c>
      <c s="27">
        <v>0</v>
      </c>
      <c s="27">
        <f>ROUND(G435*H435,6)</f>
      </c>
      <c r="L435" s="29">
        <v>0</v>
      </c>
      <c s="24">
        <f>ROUND(ROUND(L435,2)*ROUND(G435,3),2)</f>
      </c>
      <c s="27" t="s">
        <v>55</v>
      </c>
      <c>
        <f>(M435*21)/100</f>
      </c>
      <c t="s">
        <v>27</v>
      </c>
    </row>
    <row r="436" spans="1:5" ht="12.75" customHeight="1">
      <c r="A436" s="30" t="s">
        <v>56</v>
      </c>
      <c r="E436" s="31" t="s">
        <v>1584</v>
      </c>
    </row>
    <row r="437" spans="1:5" ht="12.75" customHeight="1">
      <c r="A437" s="30" t="s">
        <v>57</v>
      </c>
      <c r="E437" s="32" t="s">
        <v>4</v>
      </c>
    </row>
    <row r="438" spans="5:5" ht="12.75" customHeight="1">
      <c r="E438" s="31" t="s">
        <v>58</v>
      </c>
    </row>
    <row r="439" spans="1:16" ht="12.75" customHeight="1">
      <c r="A439" t="s">
        <v>50</v>
      </c>
      <c s="6" t="s">
        <v>1548</v>
      </c>
      <c s="6" t="s">
        <v>942</v>
      </c>
      <c t="s">
        <v>4</v>
      </c>
      <c s="26" t="s">
        <v>943</v>
      </c>
      <c s="27" t="s">
        <v>98</v>
      </c>
      <c s="28">
        <v>1</v>
      </c>
      <c s="27">
        <v>0</v>
      </c>
      <c s="27">
        <f>ROUND(G439*H439,6)</f>
      </c>
      <c r="L439" s="29">
        <v>0</v>
      </c>
      <c s="24">
        <f>ROUND(ROUND(L439,2)*ROUND(G439,3),2)</f>
      </c>
      <c s="27" t="s">
        <v>55</v>
      </c>
      <c>
        <f>(M439*21)/100</f>
      </c>
      <c t="s">
        <v>27</v>
      </c>
    </row>
    <row r="440" spans="1:5" ht="12.75" customHeight="1">
      <c r="A440" s="30" t="s">
        <v>56</v>
      </c>
      <c r="E440" s="31" t="s">
        <v>943</v>
      </c>
    </row>
    <row r="441" spans="1:5" ht="12.75" customHeight="1">
      <c r="A441" s="30" t="s">
        <v>57</v>
      </c>
      <c r="E441" s="32" t="s">
        <v>4</v>
      </c>
    </row>
    <row r="442" spans="5:5" ht="12.75" customHeight="1">
      <c r="E442" s="31" t="s">
        <v>58</v>
      </c>
    </row>
    <row r="443" spans="1:16" ht="12.75" customHeight="1">
      <c r="A443" t="s">
        <v>50</v>
      </c>
      <c s="6" t="s">
        <v>1791</v>
      </c>
      <c s="6" t="s">
        <v>1585</v>
      </c>
      <c t="s">
        <v>4</v>
      </c>
      <c s="26" t="s">
        <v>1348</v>
      </c>
      <c s="27" t="s">
        <v>1085</v>
      </c>
      <c s="28">
        <v>150</v>
      </c>
      <c s="27">
        <v>0</v>
      </c>
      <c s="27">
        <f>ROUND(G443*H443,6)</f>
      </c>
      <c r="L443" s="29">
        <v>0</v>
      </c>
      <c s="24">
        <f>ROUND(ROUND(L443,2)*ROUND(G443,3),2)</f>
      </c>
      <c s="27" t="s">
        <v>55</v>
      </c>
      <c>
        <f>(M443*21)/100</f>
      </c>
      <c t="s">
        <v>27</v>
      </c>
    </row>
    <row r="444" spans="1:5" ht="12.75" customHeight="1">
      <c r="A444" s="30" t="s">
        <v>56</v>
      </c>
      <c r="E444" s="31" t="s">
        <v>1348</v>
      </c>
    </row>
    <row r="445" spans="1:5" ht="12.75" customHeight="1">
      <c r="A445" s="30" t="s">
        <v>57</v>
      </c>
      <c r="E445" s="32" t="s">
        <v>4</v>
      </c>
    </row>
    <row r="446" spans="5:5" ht="12.75" customHeight="1">
      <c r="E446" s="31" t="s">
        <v>58</v>
      </c>
    </row>
    <row r="447" spans="1:16" ht="12.75" customHeight="1">
      <c r="A447" t="s">
        <v>50</v>
      </c>
      <c s="6" t="s">
        <v>1792</v>
      </c>
      <c s="6" t="s">
        <v>1364</v>
      </c>
      <c t="s">
        <v>4</v>
      </c>
      <c s="26" t="s">
        <v>1365</v>
      </c>
      <c s="27" t="s">
        <v>82</v>
      </c>
      <c s="28">
        <v>84</v>
      </c>
      <c s="27">
        <v>0</v>
      </c>
      <c s="27">
        <f>ROUND(G447*H447,6)</f>
      </c>
      <c r="L447" s="29">
        <v>0</v>
      </c>
      <c s="24">
        <f>ROUND(ROUND(L447,2)*ROUND(G447,3),2)</f>
      </c>
      <c s="27" t="s">
        <v>55</v>
      </c>
      <c>
        <f>(M447*21)/100</f>
      </c>
      <c t="s">
        <v>27</v>
      </c>
    </row>
    <row r="448" spans="1:5" ht="12.75" customHeight="1">
      <c r="A448" s="30" t="s">
        <v>56</v>
      </c>
      <c r="E448" s="31" t="s">
        <v>1365</v>
      </c>
    </row>
    <row r="449" spans="1:5" ht="12.75" customHeight="1">
      <c r="A449" s="30" t="s">
        <v>57</v>
      </c>
      <c r="E449" s="32" t="s">
        <v>4</v>
      </c>
    </row>
    <row r="450" spans="5:5" ht="12.75" customHeight="1">
      <c r="E450" s="31" t="s">
        <v>58</v>
      </c>
    </row>
    <row r="451" spans="1:16" ht="12.75" customHeight="1">
      <c r="A451" t="s">
        <v>50</v>
      </c>
      <c s="6" t="s">
        <v>1793</v>
      </c>
      <c s="6" t="s">
        <v>1586</v>
      </c>
      <c t="s">
        <v>4</v>
      </c>
      <c s="26" t="s">
        <v>1587</v>
      </c>
      <c s="27" t="s">
        <v>782</v>
      </c>
      <c s="28">
        <v>25.2</v>
      </c>
      <c s="27">
        <v>0</v>
      </c>
      <c s="27">
        <f>ROUND(G451*H451,6)</f>
      </c>
      <c r="L451" s="29">
        <v>0</v>
      </c>
      <c s="24">
        <f>ROUND(ROUND(L451,2)*ROUND(G451,3),2)</f>
      </c>
      <c s="27" t="s">
        <v>55</v>
      </c>
      <c>
        <f>(M451*21)/100</f>
      </c>
      <c t="s">
        <v>27</v>
      </c>
    </row>
    <row r="452" spans="1:5" ht="12.75" customHeight="1">
      <c r="A452" s="30" t="s">
        <v>56</v>
      </c>
      <c r="E452" s="31" t="s">
        <v>1587</v>
      </c>
    </row>
    <row r="453" spans="1:5" ht="12.75" customHeight="1">
      <c r="A453" s="30" t="s">
        <v>57</v>
      </c>
      <c r="E453" s="32" t="s">
        <v>4</v>
      </c>
    </row>
    <row r="454" spans="5:5" ht="12.75" customHeight="1">
      <c r="E454" s="31" t="s">
        <v>58</v>
      </c>
    </row>
    <row r="455" spans="1:16" ht="12.75" customHeight="1">
      <c r="A455" t="s">
        <v>50</v>
      </c>
      <c s="6" t="s">
        <v>1794</v>
      </c>
      <c s="6" t="s">
        <v>1588</v>
      </c>
      <c t="s">
        <v>4</v>
      </c>
      <c s="26" t="s">
        <v>1589</v>
      </c>
      <c s="27" t="s">
        <v>82</v>
      </c>
      <c s="28">
        <v>148</v>
      </c>
      <c s="27">
        <v>0</v>
      </c>
      <c s="27">
        <f>ROUND(G455*H455,6)</f>
      </c>
      <c r="L455" s="29">
        <v>0</v>
      </c>
      <c s="24">
        <f>ROUND(ROUND(L455,2)*ROUND(G455,3),2)</f>
      </c>
      <c s="27" t="s">
        <v>55</v>
      </c>
      <c>
        <f>(M455*21)/100</f>
      </c>
      <c t="s">
        <v>27</v>
      </c>
    </row>
    <row r="456" spans="1:5" ht="12.75" customHeight="1">
      <c r="A456" s="30" t="s">
        <v>56</v>
      </c>
      <c r="E456" s="31" t="s">
        <v>1589</v>
      </c>
    </row>
    <row r="457" spans="1:5" ht="12.75" customHeight="1">
      <c r="A457" s="30" t="s">
        <v>57</v>
      </c>
      <c r="E457" s="32" t="s">
        <v>4</v>
      </c>
    </row>
    <row r="458" spans="5:5" ht="12.75" customHeight="1">
      <c r="E458" s="31" t="s">
        <v>1591</v>
      </c>
    </row>
    <row r="459" spans="1:16" ht="12.75" customHeight="1">
      <c r="A459" t="s">
        <v>50</v>
      </c>
      <c s="6" t="s">
        <v>1795</v>
      </c>
      <c s="6" t="s">
        <v>764</v>
      </c>
      <c t="s">
        <v>4</v>
      </c>
      <c s="26" t="s">
        <v>765</v>
      </c>
      <c s="27" t="s">
        <v>82</v>
      </c>
      <c s="28">
        <v>16</v>
      </c>
      <c s="27">
        <v>0</v>
      </c>
      <c s="27">
        <f>ROUND(G459*H459,6)</f>
      </c>
      <c r="L459" s="29">
        <v>0</v>
      </c>
      <c s="24">
        <f>ROUND(ROUND(L459,2)*ROUND(G459,3),2)</f>
      </c>
      <c s="27" t="s">
        <v>55</v>
      </c>
      <c>
        <f>(M459*21)/100</f>
      </c>
      <c t="s">
        <v>27</v>
      </c>
    </row>
    <row r="460" spans="1:5" ht="12.75" customHeight="1">
      <c r="A460" s="30" t="s">
        <v>56</v>
      </c>
      <c r="E460" s="31" t="s">
        <v>765</v>
      </c>
    </row>
    <row r="461" spans="1:5" ht="12.75" customHeight="1">
      <c r="A461" s="30" t="s">
        <v>57</v>
      </c>
      <c r="E461" s="32" t="s">
        <v>4</v>
      </c>
    </row>
    <row r="462" spans="5:5" ht="12.75" customHeight="1">
      <c r="E462" s="31" t="s">
        <v>58</v>
      </c>
    </row>
    <row r="463" spans="1:16" ht="12.75" customHeight="1">
      <c r="A463" t="s">
        <v>50</v>
      </c>
      <c s="6" t="s">
        <v>1796</v>
      </c>
      <c s="6" t="s">
        <v>1592</v>
      </c>
      <c t="s">
        <v>4</v>
      </c>
      <c s="26" t="s">
        <v>1593</v>
      </c>
      <c s="27" t="s">
        <v>82</v>
      </c>
      <c s="28">
        <v>11</v>
      </c>
      <c s="27">
        <v>0</v>
      </c>
      <c s="27">
        <f>ROUND(G463*H463,6)</f>
      </c>
      <c r="L463" s="29">
        <v>0</v>
      </c>
      <c s="24">
        <f>ROUND(ROUND(L463,2)*ROUND(G463,3),2)</f>
      </c>
      <c s="27" t="s">
        <v>55</v>
      </c>
      <c>
        <f>(M463*21)/100</f>
      </c>
      <c t="s">
        <v>27</v>
      </c>
    </row>
    <row r="464" spans="1:5" ht="12.75" customHeight="1">
      <c r="A464" s="30" t="s">
        <v>56</v>
      </c>
      <c r="E464" s="31" t="s">
        <v>1593</v>
      </c>
    </row>
    <row r="465" spans="1:5" ht="12.75" customHeight="1">
      <c r="A465" s="30" t="s">
        <v>57</v>
      </c>
      <c r="E465" s="32" t="s">
        <v>4</v>
      </c>
    </row>
    <row r="466" spans="5:5" ht="12.75" customHeight="1">
      <c r="E466" s="31" t="s">
        <v>58</v>
      </c>
    </row>
    <row r="467" spans="1:16" ht="12.75" customHeight="1">
      <c r="A467" t="s">
        <v>50</v>
      </c>
      <c s="6" t="s">
        <v>1797</v>
      </c>
      <c s="6" t="s">
        <v>1594</v>
      </c>
      <c t="s">
        <v>4</v>
      </c>
      <c s="26" t="s">
        <v>1595</v>
      </c>
      <c s="27" t="s">
        <v>82</v>
      </c>
      <c s="28">
        <v>19</v>
      </c>
      <c s="27">
        <v>0</v>
      </c>
      <c s="27">
        <f>ROUND(G467*H467,6)</f>
      </c>
      <c r="L467" s="29">
        <v>0</v>
      </c>
      <c s="24">
        <f>ROUND(ROUND(L467,2)*ROUND(G467,3),2)</f>
      </c>
      <c s="27" t="s">
        <v>55</v>
      </c>
      <c>
        <f>(M467*21)/100</f>
      </c>
      <c t="s">
        <v>27</v>
      </c>
    </row>
    <row r="468" spans="1:5" ht="12.75" customHeight="1">
      <c r="A468" s="30" t="s">
        <v>56</v>
      </c>
      <c r="E468" s="31" t="s">
        <v>1595</v>
      </c>
    </row>
    <row r="469" spans="1:5" ht="12.75" customHeight="1">
      <c r="A469" s="30" t="s">
        <v>57</v>
      </c>
      <c r="E469" s="32" t="s">
        <v>4</v>
      </c>
    </row>
    <row r="470" spans="5:5" ht="12.75" customHeight="1">
      <c r="E470" s="31" t="s">
        <v>58</v>
      </c>
    </row>
    <row r="471" spans="1:16" ht="12.75" customHeight="1">
      <c r="A471" t="s">
        <v>50</v>
      </c>
      <c s="6" t="s">
        <v>1798</v>
      </c>
      <c s="6" t="s">
        <v>1596</v>
      </c>
      <c t="s">
        <v>4</v>
      </c>
      <c s="26" t="s">
        <v>1597</v>
      </c>
      <c s="27" t="s">
        <v>82</v>
      </c>
      <c s="28">
        <v>19</v>
      </c>
      <c s="27">
        <v>0</v>
      </c>
      <c s="27">
        <f>ROUND(G471*H471,6)</f>
      </c>
      <c r="L471" s="29">
        <v>0</v>
      </c>
      <c s="24">
        <f>ROUND(ROUND(L471,2)*ROUND(G471,3),2)</f>
      </c>
      <c s="27" t="s">
        <v>55</v>
      </c>
      <c>
        <f>(M471*21)/100</f>
      </c>
      <c t="s">
        <v>27</v>
      </c>
    </row>
    <row r="472" spans="1:5" ht="12.75" customHeight="1">
      <c r="A472" s="30" t="s">
        <v>56</v>
      </c>
      <c r="E472" s="31" t="s">
        <v>1597</v>
      </c>
    </row>
    <row r="473" spans="1:5" ht="12.75" customHeight="1">
      <c r="A473" s="30" t="s">
        <v>57</v>
      </c>
      <c r="E473" s="32" t="s">
        <v>4</v>
      </c>
    </row>
    <row r="474" spans="5:5" ht="12.75" customHeight="1">
      <c r="E474" s="31" t="s">
        <v>58</v>
      </c>
    </row>
    <row r="475" spans="1:16" ht="12.75" customHeight="1">
      <c r="A475" t="s">
        <v>50</v>
      </c>
      <c s="6" t="s">
        <v>1799</v>
      </c>
      <c s="6" t="s">
        <v>692</v>
      </c>
      <c t="s">
        <v>4</v>
      </c>
      <c s="26" t="s">
        <v>693</v>
      </c>
      <c s="27" t="s">
        <v>82</v>
      </c>
      <c s="28">
        <v>13</v>
      </c>
      <c s="27">
        <v>0</v>
      </c>
      <c s="27">
        <f>ROUND(G475*H475,6)</f>
      </c>
      <c r="L475" s="29">
        <v>0</v>
      </c>
      <c s="24">
        <f>ROUND(ROUND(L475,2)*ROUND(G475,3),2)</f>
      </c>
      <c s="27" t="s">
        <v>55</v>
      </c>
      <c>
        <f>(M475*21)/100</f>
      </c>
      <c t="s">
        <v>27</v>
      </c>
    </row>
    <row r="476" spans="1:5" ht="12.75" customHeight="1">
      <c r="A476" s="30" t="s">
        <v>56</v>
      </c>
      <c r="E476" s="31" t="s">
        <v>693</v>
      </c>
    </row>
    <row r="477" spans="1:5" ht="12.75" customHeight="1">
      <c r="A477" s="30" t="s">
        <v>57</v>
      </c>
      <c r="E477" s="32" t="s">
        <v>4</v>
      </c>
    </row>
    <row r="478" spans="5:5" ht="12.75" customHeight="1">
      <c r="E478" s="31" t="s">
        <v>58</v>
      </c>
    </row>
    <row r="479" spans="1:16" ht="12.75" customHeight="1">
      <c r="A479" t="s">
        <v>50</v>
      </c>
      <c s="6" t="s">
        <v>1800</v>
      </c>
      <c s="6" t="s">
        <v>1366</v>
      </c>
      <c t="s">
        <v>4</v>
      </c>
      <c s="26" t="s">
        <v>1367</v>
      </c>
      <c s="27" t="s">
        <v>82</v>
      </c>
      <c s="28">
        <v>13</v>
      </c>
      <c s="27">
        <v>0</v>
      </c>
      <c s="27">
        <f>ROUND(G479*H479,6)</f>
      </c>
      <c r="L479" s="29">
        <v>0</v>
      </c>
      <c s="24">
        <f>ROUND(ROUND(L479,2)*ROUND(G479,3),2)</f>
      </c>
      <c s="27" t="s">
        <v>55</v>
      </c>
      <c>
        <f>(M479*21)/100</f>
      </c>
      <c t="s">
        <v>27</v>
      </c>
    </row>
    <row r="480" spans="1:5" ht="12.75" customHeight="1">
      <c r="A480" s="30" t="s">
        <v>56</v>
      </c>
      <c r="E480" s="31" t="s">
        <v>1367</v>
      </c>
    </row>
    <row r="481" spans="1:5" ht="12.75" customHeight="1">
      <c r="A481" s="30" t="s">
        <v>57</v>
      </c>
      <c r="E481" s="32" t="s">
        <v>4</v>
      </c>
    </row>
    <row r="482" spans="5:5" ht="12.75" customHeight="1">
      <c r="E482" s="31" t="s">
        <v>58</v>
      </c>
    </row>
    <row r="483" spans="1:16" ht="12.75" customHeight="1">
      <c r="A483" t="s">
        <v>50</v>
      </c>
      <c s="6" t="s">
        <v>1801</v>
      </c>
      <c s="6" t="s">
        <v>364</v>
      </c>
      <c t="s">
        <v>4</v>
      </c>
      <c s="26" t="s">
        <v>365</v>
      </c>
      <c s="27" t="s">
        <v>82</v>
      </c>
      <c s="28">
        <v>480</v>
      </c>
      <c s="27">
        <v>0</v>
      </c>
      <c s="27">
        <f>ROUND(G483*H483,6)</f>
      </c>
      <c r="L483" s="29">
        <v>0</v>
      </c>
      <c s="24">
        <f>ROUND(ROUND(L483,2)*ROUND(G483,3),2)</f>
      </c>
      <c s="27" t="s">
        <v>55</v>
      </c>
      <c>
        <f>(M483*21)/100</f>
      </c>
      <c t="s">
        <v>27</v>
      </c>
    </row>
    <row r="484" spans="1:5" ht="12.75" customHeight="1">
      <c r="A484" s="30" t="s">
        <v>56</v>
      </c>
      <c r="E484" s="31" t="s">
        <v>365</v>
      </c>
    </row>
    <row r="485" spans="1:5" ht="12.75" customHeight="1">
      <c r="A485" s="30" t="s">
        <v>57</v>
      </c>
      <c r="E485" s="32" t="s">
        <v>4</v>
      </c>
    </row>
    <row r="486" spans="5:5" ht="12.75" customHeight="1">
      <c r="E486" s="31" t="s">
        <v>58</v>
      </c>
    </row>
    <row r="487" spans="1:16" ht="12.75" customHeight="1">
      <c r="A487" t="s">
        <v>50</v>
      </c>
      <c s="6" t="s">
        <v>1802</v>
      </c>
      <c s="6" t="s">
        <v>1600</v>
      </c>
      <c t="s">
        <v>4</v>
      </c>
      <c s="26" t="s">
        <v>1601</v>
      </c>
      <c s="27" t="s">
        <v>82</v>
      </c>
      <c s="28">
        <v>166</v>
      </c>
      <c s="27">
        <v>0</v>
      </c>
      <c s="27">
        <f>ROUND(G487*H487,6)</f>
      </c>
      <c r="L487" s="29">
        <v>0</v>
      </c>
      <c s="24">
        <f>ROUND(ROUND(L487,2)*ROUND(G487,3),2)</f>
      </c>
      <c s="27" t="s">
        <v>55</v>
      </c>
      <c>
        <f>(M487*21)/100</f>
      </c>
      <c t="s">
        <v>27</v>
      </c>
    </row>
    <row r="488" spans="1:5" ht="12.75" customHeight="1">
      <c r="A488" s="30" t="s">
        <v>56</v>
      </c>
      <c r="E488" s="31" t="s">
        <v>1601</v>
      </c>
    </row>
    <row r="489" spans="1:5" ht="12.75" customHeight="1">
      <c r="A489" s="30" t="s">
        <v>57</v>
      </c>
      <c r="E489" s="32" t="s">
        <v>4</v>
      </c>
    </row>
    <row r="490" spans="5:5" ht="12.75" customHeight="1">
      <c r="E490" s="31" t="s">
        <v>58</v>
      </c>
    </row>
    <row r="491" spans="1:16" ht="12.75" customHeight="1">
      <c r="A491" t="s">
        <v>50</v>
      </c>
      <c s="6" t="s">
        <v>1803</v>
      </c>
      <c s="6" t="s">
        <v>366</v>
      </c>
      <c t="s">
        <v>4</v>
      </c>
      <c s="26" t="s">
        <v>367</v>
      </c>
      <c s="27" t="s">
        <v>82</v>
      </c>
      <c s="28">
        <v>220</v>
      </c>
      <c s="27">
        <v>0</v>
      </c>
      <c s="27">
        <f>ROUND(G491*H491,6)</f>
      </c>
      <c r="L491" s="29">
        <v>0</v>
      </c>
      <c s="24">
        <f>ROUND(ROUND(L491,2)*ROUND(G491,3),2)</f>
      </c>
      <c s="27" t="s">
        <v>55</v>
      </c>
      <c>
        <f>(M491*21)/100</f>
      </c>
      <c t="s">
        <v>27</v>
      </c>
    </row>
    <row r="492" spans="1:5" ht="12.75" customHeight="1">
      <c r="A492" s="30" t="s">
        <v>56</v>
      </c>
      <c r="E492" s="31" t="s">
        <v>367</v>
      </c>
    </row>
    <row r="493" spans="1:5" ht="12.75" customHeight="1">
      <c r="A493" s="30" t="s">
        <v>57</v>
      </c>
      <c r="E493" s="32" t="s">
        <v>4</v>
      </c>
    </row>
    <row r="494" spans="5:5" ht="12.75" customHeight="1">
      <c r="E494" s="31" t="s">
        <v>58</v>
      </c>
    </row>
    <row r="495" spans="1:16" ht="12.75" customHeight="1">
      <c r="A495" t="s">
        <v>50</v>
      </c>
      <c s="6" t="s">
        <v>1804</v>
      </c>
      <c s="6" t="s">
        <v>1604</v>
      </c>
      <c t="s">
        <v>4</v>
      </c>
      <c s="26" t="s">
        <v>1605</v>
      </c>
      <c s="27" t="s">
        <v>82</v>
      </c>
      <c s="28">
        <v>423</v>
      </c>
      <c s="27">
        <v>0</v>
      </c>
      <c s="27">
        <f>ROUND(G495*H495,6)</f>
      </c>
      <c r="L495" s="29">
        <v>0</v>
      </c>
      <c s="24">
        <f>ROUND(ROUND(L495,2)*ROUND(G495,3),2)</f>
      </c>
      <c s="27" t="s">
        <v>55</v>
      </c>
      <c>
        <f>(M495*21)/100</f>
      </c>
      <c t="s">
        <v>27</v>
      </c>
    </row>
    <row r="496" spans="1:5" ht="12.75" customHeight="1">
      <c r="A496" s="30" t="s">
        <v>56</v>
      </c>
      <c r="E496" s="31" t="s">
        <v>1605</v>
      </c>
    </row>
    <row r="497" spans="1:5" ht="12.75" customHeight="1">
      <c r="A497" s="30" t="s">
        <v>57</v>
      </c>
      <c r="E497" s="32" t="s">
        <v>4</v>
      </c>
    </row>
    <row r="498" spans="5:5" ht="12.75" customHeight="1">
      <c r="E498" s="31" t="s">
        <v>58</v>
      </c>
    </row>
    <row r="499" spans="1:16" ht="12.75" customHeight="1">
      <c r="A499" t="s">
        <v>50</v>
      </c>
      <c s="6" t="s">
        <v>1805</v>
      </c>
      <c s="6" t="s">
        <v>1607</v>
      </c>
      <c t="s">
        <v>4</v>
      </c>
      <c s="26" t="s">
        <v>1608</v>
      </c>
      <c s="27" t="s">
        <v>82</v>
      </c>
      <c s="28">
        <v>870</v>
      </c>
      <c s="27">
        <v>0</v>
      </c>
      <c s="27">
        <f>ROUND(G499*H499,6)</f>
      </c>
      <c r="L499" s="29">
        <v>0</v>
      </c>
      <c s="24">
        <f>ROUND(ROUND(L499,2)*ROUND(G499,3),2)</f>
      </c>
      <c s="27" t="s">
        <v>55</v>
      </c>
      <c>
        <f>(M499*21)/100</f>
      </c>
      <c t="s">
        <v>27</v>
      </c>
    </row>
    <row r="500" spans="1:5" ht="12.75" customHeight="1">
      <c r="A500" s="30" t="s">
        <v>56</v>
      </c>
      <c r="E500" s="31" t="s">
        <v>1608</v>
      </c>
    </row>
    <row r="501" spans="1:5" ht="12.75" customHeight="1">
      <c r="A501" s="30" t="s">
        <v>57</v>
      </c>
      <c r="E501" s="32" t="s">
        <v>4</v>
      </c>
    </row>
    <row r="502" spans="5:5" ht="12.75" customHeight="1">
      <c r="E502" s="31" t="s">
        <v>58</v>
      </c>
    </row>
    <row r="503" spans="1:16" ht="12.75" customHeight="1">
      <c r="A503" t="s">
        <v>50</v>
      </c>
      <c s="6" t="s">
        <v>1806</v>
      </c>
      <c s="6" t="s">
        <v>1610</v>
      </c>
      <c t="s">
        <v>4</v>
      </c>
      <c s="26" t="s">
        <v>1611</v>
      </c>
      <c s="27" t="s">
        <v>82</v>
      </c>
      <c s="28">
        <v>118</v>
      </c>
      <c s="27">
        <v>0</v>
      </c>
      <c s="27">
        <f>ROUND(G503*H503,6)</f>
      </c>
      <c r="L503" s="29">
        <v>0</v>
      </c>
      <c s="24">
        <f>ROUND(ROUND(L503,2)*ROUND(G503,3),2)</f>
      </c>
      <c s="27" t="s">
        <v>55</v>
      </c>
      <c>
        <f>(M503*21)/100</f>
      </c>
      <c t="s">
        <v>27</v>
      </c>
    </row>
    <row r="504" spans="1:5" ht="12.75" customHeight="1">
      <c r="A504" s="30" t="s">
        <v>56</v>
      </c>
      <c r="E504" s="31" t="s">
        <v>1611</v>
      </c>
    </row>
    <row r="505" spans="1:5" ht="12.75" customHeight="1">
      <c r="A505" s="30" t="s">
        <v>57</v>
      </c>
      <c r="E505" s="32" t="s">
        <v>4</v>
      </c>
    </row>
    <row r="506" spans="5:5" ht="12.75" customHeight="1">
      <c r="E506" s="31" t="s">
        <v>58</v>
      </c>
    </row>
    <row r="507" spans="1:16" ht="12.75" customHeight="1">
      <c r="A507" t="s">
        <v>50</v>
      </c>
      <c s="6" t="s">
        <v>1807</v>
      </c>
      <c s="6" t="s">
        <v>1613</v>
      </c>
      <c t="s">
        <v>4</v>
      </c>
      <c s="26" t="s">
        <v>1614</v>
      </c>
      <c s="27" t="s">
        <v>82</v>
      </c>
      <c s="28">
        <v>6</v>
      </c>
      <c s="27">
        <v>0</v>
      </c>
      <c s="27">
        <f>ROUND(G507*H507,6)</f>
      </c>
      <c r="L507" s="29">
        <v>0</v>
      </c>
      <c s="24">
        <f>ROUND(ROUND(L507,2)*ROUND(G507,3),2)</f>
      </c>
      <c s="27" t="s">
        <v>55</v>
      </c>
      <c>
        <f>(M507*21)/100</f>
      </c>
      <c t="s">
        <v>27</v>
      </c>
    </row>
    <row r="508" spans="1:5" ht="12.75" customHeight="1">
      <c r="A508" s="30" t="s">
        <v>56</v>
      </c>
      <c r="E508" s="31" t="s">
        <v>1614</v>
      </c>
    </row>
    <row r="509" spans="1:5" ht="12.75" customHeight="1">
      <c r="A509" s="30" t="s">
        <v>57</v>
      </c>
      <c r="E509" s="32" t="s">
        <v>4</v>
      </c>
    </row>
    <row r="510" spans="5:5" ht="12.75" customHeight="1">
      <c r="E510" s="31" t="s">
        <v>1615</v>
      </c>
    </row>
    <row r="511" spans="1:16" ht="12.75" customHeight="1">
      <c r="A511" t="s">
        <v>50</v>
      </c>
      <c s="6" t="s">
        <v>1808</v>
      </c>
      <c s="6" t="s">
        <v>368</v>
      </c>
      <c t="s">
        <v>4</v>
      </c>
      <c s="26" t="s">
        <v>369</v>
      </c>
      <c s="27" t="s">
        <v>98</v>
      </c>
      <c s="28">
        <v>50</v>
      </c>
      <c s="27">
        <v>0</v>
      </c>
      <c s="27">
        <f>ROUND(G511*H511,6)</f>
      </c>
      <c r="L511" s="29">
        <v>0</v>
      </c>
      <c s="24">
        <f>ROUND(ROUND(L511,2)*ROUND(G511,3),2)</f>
      </c>
      <c s="27" t="s">
        <v>55</v>
      </c>
      <c>
        <f>(M511*21)/100</f>
      </c>
      <c t="s">
        <v>27</v>
      </c>
    </row>
    <row r="512" spans="1:5" ht="12.75" customHeight="1">
      <c r="A512" s="30" t="s">
        <v>56</v>
      </c>
      <c r="E512" s="31" t="s">
        <v>369</v>
      </c>
    </row>
    <row r="513" spans="1:5" ht="12.75" customHeight="1">
      <c r="A513" s="30" t="s">
        <v>57</v>
      </c>
      <c r="E513" s="32" t="s">
        <v>4</v>
      </c>
    </row>
    <row r="514" spans="5:5" ht="12.75" customHeight="1">
      <c r="E514" s="31" t="s">
        <v>58</v>
      </c>
    </row>
    <row r="515" spans="1:16" ht="12.75" customHeight="1">
      <c r="A515" t="s">
        <v>50</v>
      </c>
      <c s="6" t="s">
        <v>1809</v>
      </c>
      <c s="6" t="s">
        <v>994</v>
      </c>
      <c t="s">
        <v>4</v>
      </c>
      <c s="26" t="s">
        <v>995</v>
      </c>
      <c s="27" t="s">
        <v>98</v>
      </c>
      <c s="28">
        <v>42</v>
      </c>
      <c s="27">
        <v>0</v>
      </c>
      <c s="27">
        <f>ROUND(G515*H515,6)</f>
      </c>
      <c r="L515" s="29">
        <v>0</v>
      </c>
      <c s="24">
        <f>ROUND(ROUND(L515,2)*ROUND(G515,3),2)</f>
      </c>
      <c s="27" t="s">
        <v>55</v>
      </c>
      <c>
        <f>(M515*21)/100</f>
      </c>
      <c t="s">
        <v>27</v>
      </c>
    </row>
    <row r="516" spans="1:5" ht="12.75" customHeight="1">
      <c r="A516" s="30" t="s">
        <v>56</v>
      </c>
      <c r="E516" s="31" t="s">
        <v>995</v>
      </c>
    </row>
    <row r="517" spans="1:5" ht="12.75" customHeight="1">
      <c r="A517" s="30" t="s">
        <v>57</v>
      </c>
      <c r="E517" s="32" t="s">
        <v>4</v>
      </c>
    </row>
    <row r="518" spans="5:5" ht="12.75" customHeight="1">
      <c r="E518" s="31" t="s">
        <v>58</v>
      </c>
    </row>
    <row r="519" spans="1:16" ht="12.75" customHeight="1">
      <c r="A519" t="s">
        <v>50</v>
      </c>
      <c s="6" t="s">
        <v>1810</v>
      </c>
      <c s="6" t="s">
        <v>982</v>
      </c>
      <c t="s">
        <v>4</v>
      </c>
      <c s="26" t="s">
        <v>983</v>
      </c>
      <c s="27" t="s">
        <v>98</v>
      </c>
      <c s="28">
        <v>20</v>
      </c>
      <c s="27">
        <v>0</v>
      </c>
      <c s="27">
        <f>ROUND(G519*H519,6)</f>
      </c>
      <c r="L519" s="29">
        <v>0</v>
      </c>
      <c s="24">
        <f>ROUND(ROUND(L519,2)*ROUND(G519,3),2)</f>
      </c>
      <c s="27" t="s">
        <v>55</v>
      </c>
      <c>
        <f>(M519*21)/100</f>
      </c>
      <c t="s">
        <v>27</v>
      </c>
    </row>
    <row r="520" spans="1:5" ht="12.75" customHeight="1">
      <c r="A520" s="30" t="s">
        <v>56</v>
      </c>
      <c r="E520" s="31" t="s">
        <v>983</v>
      </c>
    </row>
    <row r="521" spans="1:5" ht="12.75" customHeight="1">
      <c r="A521" s="30" t="s">
        <v>57</v>
      </c>
      <c r="E521" s="32" t="s">
        <v>4</v>
      </c>
    </row>
    <row r="522" spans="5:5" ht="12.75" customHeight="1">
      <c r="E522" s="31" t="s">
        <v>58</v>
      </c>
    </row>
    <row r="523" spans="1:16" ht="12.75" customHeight="1">
      <c r="A523" t="s">
        <v>50</v>
      </c>
      <c s="6" t="s">
        <v>1811</v>
      </c>
      <c s="6" t="s">
        <v>986</v>
      </c>
      <c t="s">
        <v>4</v>
      </c>
      <c s="26" t="s">
        <v>987</v>
      </c>
      <c s="27" t="s">
        <v>98</v>
      </c>
      <c s="28">
        <v>3</v>
      </c>
      <c s="27">
        <v>0</v>
      </c>
      <c s="27">
        <f>ROUND(G523*H523,6)</f>
      </c>
      <c r="L523" s="29">
        <v>0</v>
      </c>
      <c s="24">
        <f>ROUND(ROUND(L523,2)*ROUND(G523,3),2)</f>
      </c>
      <c s="27" t="s">
        <v>55</v>
      </c>
      <c>
        <f>(M523*21)/100</f>
      </c>
      <c t="s">
        <v>27</v>
      </c>
    </row>
    <row r="524" spans="1:5" ht="12.75" customHeight="1">
      <c r="A524" s="30" t="s">
        <v>56</v>
      </c>
      <c r="E524" s="31" t="s">
        <v>987</v>
      </c>
    </row>
    <row r="525" spans="1:5" ht="12.75" customHeight="1">
      <c r="A525" s="30" t="s">
        <v>57</v>
      </c>
      <c r="E525" s="32" t="s">
        <v>4</v>
      </c>
    </row>
    <row r="526" spans="5:5" ht="12.75" customHeight="1">
      <c r="E526" s="31" t="s">
        <v>58</v>
      </c>
    </row>
    <row r="527" spans="1:16" ht="12.75" customHeight="1">
      <c r="A527" t="s">
        <v>50</v>
      </c>
      <c s="6" t="s">
        <v>1812</v>
      </c>
      <c s="6" t="s">
        <v>1624</v>
      </c>
      <c t="s">
        <v>4</v>
      </c>
      <c s="26" t="s">
        <v>1625</v>
      </c>
      <c s="27" t="s">
        <v>82</v>
      </c>
      <c s="28">
        <v>72</v>
      </c>
      <c s="27">
        <v>0</v>
      </c>
      <c s="27">
        <f>ROUND(G527*H527,6)</f>
      </c>
      <c r="L527" s="29">
        <v>0</v>
      </c>
      <c s="24">
        <f>ROUND(ROUND(L527,2)*ROUND(G527,3),2)</f>
      </c>
      <c s="27" t="s">
        <v>55</v>
      </c>
      <c>
        <f>(M527*21)/100</f>
      </c>
      <c t="s">
        <v>27</v>
      </c>
    </row>
    <row r="528" spans="1:5" ht="12.75" customHeight="1">
      <c r="A528" s="30" t="s">
        <v>56</v>
      </c>
      <c r="E528" s="31" t="s">
        <v>1625</v>
      </c>
    </row>
    <row r="529" spans="1:5" ht="12.75" customHeight="1">
      <c r="A529" s="30" t="s">
        <v>57</v>
      </c>
      <c r="E529" s="32" t="s">
        <v>4</v>
      </c>
    </row>
    <row r="530" spans="5:5" ht="12.75" customHeight="1">
      <c r="E530" s="31" t="s">
        <v>58</v>
      </c>
    </row>
    <row r="531" spans="1:16" ht="12.75" customHeight="1">
      <c r="A531" t="s">
        <v>50</v>
      </c>
      <c s="6" t="s">
        <v>1813</v>
      </c>
      <c s="6" t="s">
        <v>881</v>
      </c>
      <c t="s">
        <v>4</v>
      </c>
      <c s="26" t="s">
        <v>882</v>
      </c>
      <c s="27" t="s">
        <v>82</v>
      </c>
      <c s="28">
        <v>2283</v>
      </c>
      <c s="27">
        <v>0</v>
      </c>
      <c s="27">
        <f>ROUND(G531*H531,6)</f>
      </c>
      <c r="L531" s="29">
        <v>0</v>
      </c>
      <c s="24">
        <f>ROUND(ROUND(L531,2)*ROUND(G531,3),2)</f>
      </c>
      <c s="27" t="s">
        <v>55</v>
      </c>
      <c>
        <f>(M531*21)/100</f>
      </c>
      <c t="s">
        <v>27</v>
      </c>
    </row>
    <row r="532" spans="1:5" ht="12.75" customHeight="1">
      <c r="A532" s="30" t="s">
        <v>56</v>
      </c>
      <c r="E532" s="31" t="s">
        <v>882</v>
      </c>
    </row>
    <row r="533" spans="1:5" ht="12.75" customHeight="1">
      <c r="A533" s="30" t="s">
        <v>57</v>
      </c>
      <c r="E533" s="32" t="s">
        <v>4</v>
      </c>
    </row>
    <row r="534" spans="5:5" ht="12.75" customHeight="1">
      <c r="E534" s="31" t="s">
        <v>58</v>
      </c>
    </row>
    <row r="535" spans="1:16" ht="12.75" customHeight="1">
      <c r="A535" t="s">
        <v>50</v>
      </c>
      <c s="6" t="s">
        <v>1814</v>
      </c>
      <c s="6" t="s">
        <v>1815</v>
      </c>
      <c t="s">
        <v>4</v>
      </c>
      <c s="26" t="s">
        <v>884</v>
      </c>
      <c s="27" t="s">
        <v>98</v>
      </c>
      <c s="28">
        <v>144</v>
      </c>
      <c s="27">
        <v>0</v>
      </c>
      <c s="27">
        <f>ROUND(G535*H535,6)</f>
      </c>
      <c r="L535" s="29">
        <v>0</v>
      </c>
      <c s="24">
        <f>ROUND(ROUND(L535,2)*ROUND(G535,3),2)</f>
      </c>
      <c s="27" t="s">
        <v>55</v>
      </c>
      <c>
        <f>(M535*21)/100</f>
      </c>
      <c t="s">
        <v>27</v>
      </c>
    </row>
    <row r="536" spans="1:5" ht="12.75" customHeight="1">
      <c r="A536" s="30" t="s">
        <v>56</v>
      </c>
      <c r="E536" s="31" t="s">
        <v>884</v>
      </c>
    </row>
    <row r="537" spans="1:5" ht="12.75" customHeight="1">
      <c r="A537" s="30" t="s">
        <v>57</v>
      </c>
      <c r="E537" s="32" t="s">
        <v>4</v>
      </c>
    </row>
    <row r="538" spans="5:5" ht="12.75" customHeight="1">
      <c r="E538" s="31" t="s">
        <v>58</v>
      </c>
    </row>
    <row r="539" spans="1:16" ht="12.75" customHeight="1">
      <c r="A539" t="s">
        <v>50</v>
      </c>
      <c s="6" t="s">
        <v>1816</v>
      </c>
      <c s="6" t="s">
        <v>100</v>
      </c>
      <c t="s">
        <v>4</v>
      </c>
      <c s="26" t="s">
        <v>101</v>
      </c>
      <c s="27" t="s">
        <v>98</v>
      </c>
      <c s="28">
        <v>12</v>
      </c>
      <c s="27">
        <v>0</v>
      </c>
      <c s="27">
        <f>ROUND(G539*H539,6)</f>
      </c>
      <c r="L539" s="29">
        <v>0</v>
      </c>
      <c s="24">
        <f>ROUND(ROUND(L539,2)*ROUND(G539,3),2)</f>
      </c>
      <c s="27" t="s">
        <v>55</v>
      </c>
      <c>
        <f>(M539*21)/100</f>
      </c>
      <c t="s">
        <v>27</v>
      </c>
    </row>
    <row r="540" spans="1:5" ht="12.75" customHeight="1">
      <c r="A540" s="30" t="s">
        <v>56</v>
      </c>
      <c r="E540" s="31" t="s">
        <v>101</v>
      </c>
    </row>
    <row r="541" spans="1:5" ht="12.75" customHeight="1">
      <c r="A541" s="30" t="s">
        <v>57</v>
      </c>
      <c r="E541" s="32" t="s">
        <v>4</v>
      </c>
    </row>
    <row r="542" spans="5:5" ht="12.75" customHeight="1">
      <c r="E542" s="31" t="s">
        <v>58</v>
      </c>
    </row>
    <row r="543" spans="1:16" ht="12.75" customHeight="1">
      <c r="A543" t="s">
        <v>50</v>
      </c>
      <c s="6" t="s">
        <v>1817</v>
      </c>
      <c s="6" t="s">
        <v>96</v>
      </c>
      <c t="s">
        <v>4</v>
      </c>
      <c s="26" t="s">
        <v>97</v>
      </c>
      <c s="27" t="s">
        <v>98</v>
      </c>
      <c s="28">
        <v>12</v>
      </c>
      <c s="27">
        <v>0</v>
      </c>
      <c s="27">
        <f>ROUND(G543*H543,6)</f>
      </c>
      <c r="L543" s="29">
        <v>0</v>
      </c>
      <c s="24">
        <f>ROUND(ROUND(L543,2)*ROUND(G543,3),2)</f>
      </c>
      <c s="27" t="s">
        <v>55</v>
      </c>
      <c>
        <f>(M543*21)/100</f>
      </c>
      <c t="s">
        <v>27</v>
      </c>
    </row>
    <row r="544" spans="1:5" ht="12.75" customHeight="1">
      <c r="A544" s="30" t="s">
        <v>56</v>
      </c>
      <c r="E544" s="31" t="s">
        <v>97</v>
      </c>
    </row>
    <row r="545" spans="1:5" ht="12.75" customHeight="1">
      <c r="A545" s="30" t="s">
        <v>57</v>
      </c>
      <c r="E545" s="32" t="s">
        <v>4</v>
      </c>
    </row>
    <row r="546" spans="5:5" ht="12.75" customHeight="1">
      <c r="E546" s="31" t="s">
        <v>58</v>
      </c>
    </row>
    <row r="547" spans="1:16" ht="12.75" customHeight="1">
      <c r="A547" t="s">
        <v>50</v>
      </c>
      <c s="6" t="s">
        <v>1818</v>
      </c>
      <c s="6" t="s">
        <v>1461</v>
      </c>
      <c t="s">
        <v>4</v>
      </c>
      <c s="26" t="s">
        <v>1462</v>
      </c>
      <c s="27" t="s">
        <v>82</v>
      </c>
      <c s="28">
        <v>4</v>
      </c>
      <c s="27">
        <v>0</v>
      </c>
      <c s="27">
        <f>ROUND(G547*H547,6)</f>
      </c>
      <c r="L547" s="29">
        <v>0</v>
      </c>
      <c s="24">
        <f>ROUND(ROUND(L547,2)*ROUND(G547,3),2)</f>
      </c>
      <c s="27" t="s">
        <v>55</v>
      </c>
      <c>
        <f>(M547*21)/100</f>
      </c>
      <c t="s">
        <v>27</v>
      </c>
    </row>
    <row r="548" spans="1:5" ht="12.75" customHeight="1">
      <c r="A548" s="30" t="s">
        <v>56</v>
      </c>
      <c r="E548" s="31" t="s">
        <v>1462</v>
      </c>
    </row>
    <row r="549" spans="1:5" ht="12.75" customHeight="1">
      <c r="A549" s="30" t="s">
        <v>57</v>
      </c>
      <c r="E549" s="32" t="s">
        <v>4</v>
      </c>
    </row>
    <row r="550" spans="5:5" ht="12.75" customHeight="1">
      <c r="E550" s="31" t="s">
        <v>58</v>
      </c>
    </row>
    <row r="551" spans="1:16" ht="12.75" customHeight="1">
      <c r="A551" t="s">
        <v>50</v>
      </c>
      <c s="6" t="s">
        <v>1819</v>
      </c>
      <c s="6" t="s">
        <v>362</v>
      </c>
      <c t="s">
        <v>4</v>
      </c>
      <c s="26" t="s">
        <v>363</v>
      </c>
      <c s="27" t="s">
        <v>98</v>
      </c>
      <c s="28">
        <v>8</v>
      </c>
      <c s="27">
        <v>0</v>
      </c>
      <c s="27">
        <f>ROUND(G551*H551,6)</f>
      </c>
      <c r="L551" s="29">
        <v>0</v>
      </c>
      <c s="24">
        <f>ROUND(ROUND(L551,2)*ROUND(G551,3),2)</f>
      </c>
      <c s="27" t="s">
        <v>55</v>
      </c>
      <c>
        <f>(M551*21)/100</f>
      </c>
      <c t="s">
        <v>27</v>
      </c>
    </row>
    <row r="552" spans="1:5" ht="12.75" customHeight="1">
      <c r="A552" s="30" t="s">
        <v>56</v>
      </c>
      <c r="E552" s="31" t="s">
        <v>363</v>
      </c>
    </row>
    <row r="553" spans="1:5" ht="12.75" customHeight="1">
      <c r="A553" s="30" t="s">
        <v>57</v>
      </c>
      <c r="E553" s="32" t="s">
        <v>4</v>
      </c>
    </row>
    <row r="554" spans="5:5" ht="12.75" customHeight="1">
      <c r="E554" s="31" t="s">
        <v>58</v>
      </c>
    </row>
    <row r="555" spans="1:16" ht="12.75" customHeight="1">
      <c r="A555" t="s">
        <v>50</v>
      </c>
      <c s="6" t="s">
        <v>1820</v>
      </c>
      <c s="6" t="s">
        <v>374</v>
      </c>
      <c t="s">
        <v>4</v>
      </c>
      <c s="26" t="s">
        <v>375</v>
      </c>
      <c s="27" t="s">
        <v>98</v>
      </c>
      <c s="28">
        <v>38</v>
      </c>
      <c s="27">
        <v>0</v>
      </c>
      <c s="27">
        <f>ROUND(G555*H555,6)</f>
      </c>
      <c r="L555" s="29">
        <v>0</v>
      </c>
      <c s="24">
        <f>ROUND(ROUND(L555,2)*ROUND(G555,3),2)</f>
      </c>
      <c s="27" t="s">
        <v>55</v>
      </c>
      <c>
        <f>(M555*21)/100</f>
      </c>
      <c t="s">
        <v>27</v>
      </c>
    </row>
    <row r="556" spans="1:5" ht="12.75" customHeight="1">
      <c r="A556" s="30" t="s">
        <v>56</v>
      </c>
      <c r="E556" s="31" t="s">
        <v>375</v>
      </c>
    </row>
    <row r="557" spans="1:5" ht="12.75" customHeight="1">
      <c r="A557" s="30" t="s">
        <v>57</v>
      </c>
      <c r="E557" s="32" t="s">
        <v>4</v>
      </c>
    </row>
    <row r="558" spans="5:5" ht="12.75" customHeight="1">
      <c r="E558" s="31" t="s">
        <v>58</v>
      </c>
    </row>
    <row r="559" spans="1:16" ht="12.75" customHeight="1">
      <c r="A559" t="s">
        <v>50</v>
      </c>
      <c s="6" t="s">
        <v>1821</v>
      </c>
      <c s="6" t="s">
        <v>851</v>
      </c>
      <c t="s">
        <v>4</v>
      </c>
      <c s="26" t="s">
        <v>852</v>
      </c>
      <c s="27" t="s">
        <v>98</v>
      </c>
      <c s="28">
        <v>1</v>
      </c>
      <c s="27">
        <v>0</v>
      </c>
      <c s="27">
        <f>ROUND(G559*H559,6)</f>
      </c>
      <c r="L559" s="29">
        <v>0</v>
      </c>
      <c s="24">
        <f>ROUND(ROUND(L559,2)*ROUND(G559,3),2)</f>
      </c>
      <c s="27" t="s">
        <v>55</v>
      </c>
      <c>
        <f>(M559*21)/100</f>
      </c>
      <c t="s">
        <v>27</v>
      </c>
    </row>
    <row r="560" spans="1:5" ht="12.75" customHeight="1">
      <c r="A560" s="30" t="s">
        <v>56</v>
      </c>
      <c r="E560" s="31" t="s">
        <v>852</v>
      </c>
    </row>
    <row r="561" spans="1:5" ht="12.75" customHeight="1">
      <c r="A561" s="30" t="s">
        <v>57</v>
      </c>
      <c r="E561" s="32" t="s">
        <v>4</v>
      </c>
    </row>
    <row r="562" spans="5:5" ht="12.75" customHeight="1">
      <c r="E562" s="31" t="s">
        <v>58</v>
      </c>
    </row>
    <row r="563" spans="1:16" ht="12.75" customHeight="1">
      <c r="A563" t="s">
        <v>50</v>
      </c>
      <c s="6" t="s">
        <v>1822</v>
      </c>
      <c s="6" t="s">
        <v>853</v>
      </c>
      <c t="s">
        <v>4</v>
      </c>
      <c s="26" t="s">
        <v>854</v>
      </c>
      <c s="27" t="s">
        <v>98</v>
      </c>
      <c s="28">
        <v>8</v>
      </c>
      <c s="27">
        <v>0</v>
      </c>
      <c s="27">
        <f>ROUND(G563*H563,6)</f>
      </c>
      <c r="L563" s="29">
        <v>0</v>
      </c>
      <c s="24">
        <f>ROUND(ROUND(L563,2)*ROUND(G563,3),2)</f>
      </c>
      <c s="27" t="s">
        <v>55</v>
      </c>
      <c>
        <f>(M563*21)/100</f>
      </c>
      <c t="s">
        <v>27</v>
      </c>
    </row>
    <row r="564" spans="1:5" ht="12.75" customHeight="1">
      <c r="A564" s="30" t="s">
        <v>56</v>
      </c>
      <c r="E564" s="31" t="s">
        <v>854</v>
      </c>
    </row>
    <row r="565" spans="1:5" ht="12.75" customHeight="1">
      <c r="A565" s="30" t="s">
        <v>57</v>
      </c>
      <c r="E565" s="32" t="s">
        <v>4</v>
      </c>
    </row>
    <row r="566" spans="5:5" ht="12.75" customHeight="1">
      <c r="E566" s="31" t="s">
        <v>58</v>
      </c>
    </row>
    <row r="567" spans="1:16" ht="12.75" customHeight="1">
      <c r="A567" t="s">
        <v>50</v>
      </c>
      <c s="6" t="s">
        <v>1823</v>
      </c>
      <c s="6" t="s">
        <v>1824</v>
      </c>
      <c t="s">
        <v>4</v>
      </c>
      <c s="26" t="s">
        <v>856</v>
      </c>
      <c s="27" t="s">
        <v>98</v>
      </c>
      <c s="28">
        <v>1</v>
      </c>
      <c s="27">
        <v>0</v>
      </c>
      <c s="27">
        <f>ROUND(G567*H567,6)</f>
      </c>
      <c r="L567" s="29">
        <v>0</v>
      </c>
      <c s="24">
        <f>ROUND(ROUND(L567,2)*ROUND(G567,3),2)</f>
      </c>
      <c s="27" t="s">
        <v>55</v>
      </c>
      <c>
        <f>(M567*21)/100</f>
      </c>
      <c t="s">
        <v>27</v>
      </c>
    </row>
    <row r="568" spans="1:5" ht="12.75" customHeight="1">
      <c r="A568" s="30" t="s">
        <v>56</v>
      </c>
      <c r="E568" s="31" t="s">
        <v>856</v>
      </c>
    </row>
    <row r="569" spans="1:5" ht="12.75" customHeight="1">
      <c r="A569" s="30" t="s">
        <v>57</v>
      </c>
      <c r="E569" s="32" t="s">
        <v>4</v>
      </c>
    </row>
    <row r="570" spans="5:5" ht="12.75" customHeight="1">
      <c r="E570" s="31" t="s">
        <v>58</v>
      </c>
    </row>
    <row r="571" spans="1:16" ht="12.75" customHeight="1">
      <c r="A571" t="s">
        <v>50</v>
      </c>
      <c s="6" t="s">
        <v>1825</v>
      </c>
      <c s="6" t="s">
        <v>1634</v>
      </c>
      <c t="s">
        <v>4</v>
      </c>
      <c s="26" t="s">
        <v>1635</v>
      </c>
      <c s="27" t="s">
        <v>98</v>
      </c>
      <c s="28">
        <v>14</v>
      </c>
      <c s="27">
        <v>0</v>
      </c>
      <c s="27">
        <f>ROUND(G571*H571,6)</f>
      </c>
      <c r="L571" s="29">
        <v>0</v>
      </c>
      <c s="24">
        <f>ROUND(ROUND(L571,2)*ROUND(G571,3),2)</f>
      </c>
      <c s="27" t="s">
        <v>55</v>
      </c>
      <c>
        <f>(M571*21)/100</f>
      </c>
      <c t="s">
        <v>27</v>
      </c>
    </row>
    <row r="572" spans="1:5" ht="12.75" customHeight="1">
      <c r="A572" s="30" t="s">
        <v>56</v>
      </c>
      <c r="E572" s="31" t="s">
        <v>1635</v>
      </c>
    </row>
    <row r="573" spans="1:5" ht="12.75" customHeight="1">
      <c r="A573" s="30" t="s">
        <v>57</v>
      </c>
      <c r="E573" s="32" t="s">
        <v>4</v>
      </c>
    </row>
    <row r="574" spans="5:5" ht="12.75" customHeight="1">
      <c r="E574" s="31" t="s">
        <v>58</v>
      </c>
    </row>
    <row r="575" spans="1:16" ht="12.75" customHeight="1">
      <c r="A575" t="s">
        <v>50</v>
      </c>
      <c s="6" t="s">
        <v>1826</v>
      </c>
      <c s="6" t="s">
        <v>1637</v>
      </c>
      <c t="s">
        <v>4</v>
      </c>
      <c s="26" t="s">
        <v>1638</v>
      </c>
      <c s="27" t="s">
        <v>98</v>
      </c>
      <c s="28">
        <v>60</v>
      </c>
      <c s="27">
        <v>0</v>
      </c>
      <c s="27">
        <f>ROUND(G575*H575,6)</f>
      </c>
      <c r="L575" s="29">
        <v>0</v>
      </c>
      <c s="24">
        <f>ROUND(ROUND(L575,2)*ROUND(G575,3),2)</f>
      </c>
      <c s="27" t="s">
        <v>55</v>
      </c>
      <c>
        <f>(M575*21)/100</f>
      </c>
      <c t="s">
        <v>27</v>
      </c>
    </row>
    <row r="576" spans="1:5" ht="12.75" customHeight="1">
      <c r="A576" s="30" t="s">
        <v>56</v>
      </c>
      <c r="E576" s="31" t="s">
        <v>1638</v>
      </c>
    </row>
    <row r="577" spans="1:5" ht="12.75" customHeight="1">
      <c r="A577" s="30" t="s">
        <v>57</v>
      </c>
      <c r="E577" s="32" t="s">
        <v>4</v>
      </c>
    </row>
    <row r="578" spans="5:5" ht="12.75" customHeight="1">
      <c r="E578" s="31" t="s">
        <v>58</v>
      </c>
    </row>
    <row r="579" spans="1:16" ht="12.75" customHeight="1">
      <c r="A579" t="s">
        <v>50</v>
      </c>
      <c s="6" t="s">
        <v>1827</v>
      </c>
      <c s="6" t="s">
        <v>1640</v>
      </c>
      <c t="s">
        <v>4</v>
      </c>
      <c s="26" t="s">
        <v>1641</v>
      </c>
      <c s="27" t="s">
        <v>98</v>
      </c>
      <c s="28">
        <v>4</v>
      </c>
      <c s="27">
        <v>0</v>
      </c>
      <c s="27">
        <f>ROUND(G579*H579,6)</f>
      </c>
      <c r="L579" s="29">
        <v>0</v>
      </c>
      <c s="24">
        <f>ROUND(ROUND(L579,2)*ROUND(G579,3),2)</f>
      </c>
      <c s="27" t="s">
        <v>55</v>
      </c>
      <c>
        <f>(M579*21)/100</f>
      </c>
      <c t="s">
        <v>27</v>
      </c>
    </row>
    <row r="580" spans="1:5" ht="12.75" customHeight="1">
      <c r="A580" s="30" t="s">
        <v>56</v>
      </c>
      <c r="E580" s="31" t="s">
        <v>1641</v>
      </c>
    </row>
    <row r="581" spans="1:5" ht="12.75" customHeight="1">
      <c r="A581" s="30" t="s">
        <v>57</v>
      </c>
      <c r="E581" s="32" t="s">
        <v>4</v>
      </c>
    </row>
    <row r="582" spans="5:5" ht="12.75" customHeight="1">
      <c r="E582" s="31" t="s">
        <v>58</v>
      </c>
    </row>
    <row r="583" spans="1:16" ht="12.75" customHeight="1">
      <c r="A583" t="s">
        <v>50</v>
      </c>
      <c s="6" t="s">
        <v>1828</v>
      </c>
      <c s="6" t="s">
        <v>1275</v>
      </c>
      <c t="s">
        <v>4</v>
      </c>
      <c s="26" t="s">
        <v>1276</v>
      </c>
      <c s="27" t="s">
        <v>98</v>
      </c>
      <c s="28">
        <v>1</v>
      </c>
      <c s="27">
        <v>0</v>
      </c>
      <c s="27">
        <f>ROUND(G583*H583,6)</f>
      </c>
      <c r="L583" s="29">
        <v>0</v>
      </c>
      <c s="24">
        <f>ROUND(ROUND(L583,2)*ROUND(G583,3),2)</f>
      </c>
      <c s="27" t="s">
        <v>55</v>
      </c>
      <c>
        <f>(M583*21)/100</f>
      </c>
      <c t="s">
        <v>27</v>
      </c>
    </row>
    <row r="584" spans="1:5" ht="12.75" customHeight="1">
      <c r="A584" s="30" t="s">
        <v>56</v>
      </c>
      <c r="E584" s="31" t="s">
        <v>1276</v>
      </c>
    </row>
    <row r="585" spans="1:5" ht="12.75" customHeight="1">
      <c r="A585" s="30" t="s">
        <v>57</v>
      </c>
      <c r="E585" s="32" t="s">
        <v>4</v>
      </c>
    </row>
    <row r="586" spans="5:5" ht="12.75" customHeight="1">
      <c r="E586" s="31" t="s">
        <v>58</v>
      </c>
    </row>
    <row r="587" spans="1:16" ht="12.75" customHeight="1">
      <c r="A587" t="s">
        <v>50</v>
      </c>
      <c s="6" t="s">
        <v>1829</v>
      </c>
      <c s="6" t="s">
        <v>863</v>
      </c>
      <c t="s">
        <v>4</v>
      </c>
      <c s="26" t="s">
        <v>864</v>
      </c>
      <c s="27" t="s">
        <v>264</v>
      </c>
      <c s="28">
        <v>40</v>
      </c>
      <c s="27">
        <v>0</v>
      </c>
      <c s="27">
        <f>ROUND(G587*H587,6)</f>
      </c>
      <c r="L587" s="29">
        <v>0</v>
      </c>
      <c s="24">
        <f>ROUND(ROUND(L587,2)*ROUND(G587,3),2)</f>
      </c>
      <c s="27" t="s">
        <v>55</v>
      </c>
      <c>
        <f>(M587*21)/100</f>
      </c>
      <c t="s">
        <v>27</v>
      </c>
    </row>
    <row r="588" spans="1:5" ht="12.75" customHeight="1">
      <c r="A588" s="30" t="s">
        <v>56</v>
      </c>
      <c r="E588" s="31" t="s">
        <v>864</v>
      </c>
    </row>
    <row r="589" spans="1:5" ht="12.75" customHeight="1">
      <c r="A589" s="30" t="s">
        <v>57</v>
      </c>
      <c r="E589" s="32" t="s">
        <v>4</v>
      </c>
    </row>
    <row r="590" spans="5:5" ht="12.75" customHeight="1">
      <c r="E590" s="31" t="s">
        <v>58</v>
      </c>
    </row>
    <row r="591" spans="1:16" ht="12.75" customHeight="1">
      <c r="A591" t="s">
        <v>50</v>
      </c>
      <c s="6" t="s">
        <v>1830</v>
      </c>
      <c s="6" t="s">
        <v>865</v>
      </c>
      <c t="s">
        <v>4</v>
      </c>
      <c s="26" t="s">
        <v>866</v>
      </c>
      <c s="27" t="s">
        <v>264</v>
      </c>
      <c s="28">
        <v>80</v>
      </c>
      <c s="27">
        <v>0</v>
      </c>
      <c s="27">
        <f>ROUND(G591*H591,6)</f>
      </c>
      <c r="L591" s="29">
        <v>0</v>
      </c>
      <c s="24">
        <f>ROUND(ROUND(L591,2)*ROUND(G591,3),2)</f>
      </c>
      <c s="27" t="s">
        <v>55</v>
      </c>
      <c>
        <f>(M591*21)/100</f>
      </c>
      <c t="s">
        <v>27</v>
      </c>
    </row>
    <row r="592" spans="1:5" ht="12.75" customHeight="1">
      <c r="A592" s="30" t="s">
        <v>56</v>
      </c>
      <c r="E592" s="31" t="s">
        <v>866</v>
      </c>
    </row>
    <row r="593" spans="1:5" ht="12.75" customHeight="1">
      <c r="A593" s="30" t="s">
        <v>57</v>
      </c>
      <c r="E593" s="32" t="s">
        <v>4</v>
      </c>
    </row>
    <row r="594" spans="5:5" ht="12.75" customHeight="1">
      <c r="E594" s="31" t="s">
        <v>58</v>
      </c>
    </row>
    <row r="595" spans="1:16" ht="12.75" customHeight="1">
      <c r="A595" t="s">
        <v>50</v>
      </c>
      <c s="6" t="s">
        <v>1831</v>
      </c>
      <c s="6" t="s">
        <v>867</v>
      </c>
      <c t="s">
        <v>4</v>
      </c>
      <c s="26" t="s">
        <v>868</v>
      </c>
      <c s="27" t="s">
        <v>264</v>
      </c>
      <c s="28">
        <v>80</v>
      </c>
      <c s="27">
        <v>0</v>
      </c>
      <c s="27">
        <f>ROUND(G595*H595,6)</f>
      </c>
      <c r="L595" s="29">
        <v>0</v>
      </c>
      <c s="24">
        <f>ROUND(ROUND(L595,2)*ROUND(G595,3),2)</f>
      </c>
      <c s="27" t="s">
        <v>55</v>
      </c>
      <c>
        <f>(M595*21)/100</f>
      </c>
      <c t="s">
        <v>27</v>
      </c>
    </row>
    <row r="596" spans="1:5" ht="12.75" customHeight="1">
      <c r="A596" s="30" t="s">
        <v>56</v>
      </c>
      <c r="E596" s="31" t="s">
        <v>868</v>
      </c>
    </row>
    <row r="597" spans="1:5" ht="12.75" customHeight="1">
      <c r="A597" s="30" t="s">
        <v>57</v>
      </c>
      <c r="E597" s="32" t="s">
        <v>4</v>
      </c>
    </row>
    <row r="598" spans="5:5" ht="12.75" customHeight="1">
      <c r="E598" s="31" t="s">
        <v>58</v>
      </c>
    </row>
    <row r="599" spans="1:16" ht="12.75" customHeight="1">
      <c r="A599" t="s">
        <v>50</v>
      </c>
      <c s="6" t="s">
        <v>1832</v>
      </c>
      <c s="6" t="s">
        <v>869</v>
      </c>
      <c t="s">
        <v>4</v>
      </c>
      <c s="26" t="s">
        <v>870</v>
      </c>
      <c s="27" t="s">
        <v>264</v>
      </c>
      <c s="28">
        <v>40</v>
      </c>
      <c s="27">
        <v>0</v>
      </c>
      <c s="27">
        <f>ROUND(G599*H599,6)</f>
      </c>
      <c r="L599" s="29">
        <v>0</v>
      </c>
      <c s="24">
        <f>ROUND(ROUND(L599,2)*ROUND(G599,3),2)</f>
      </c>
      <c s="27" t="s">
        <v>55</v>
      </c>
      <c>
        <f>(M599*21)/100</f>
      </c>
      <c t="s">
        <v>27</v>
      </c>
    </row>
    <row r="600" spans="1:5" ht="12.75" customHeight="1">
      <c r="A600" s="30" t="s">
        <v>56</v>
      </c>
      <c r="E600" s="31" t="s">
        <v>870</v>
      </c>
    </row>
    <row r="601" spans="1:5" ht="12.75" customHeight="1">
      <c r="A601" s="30" t="s">
        <v>57</v>
      </c>
      <c r="E601" s="32" t="s">
        <v>4</v>
      </c>
    </row>
    <row r="602" spans="5:5" ht="12.75" customHeight="1">
      <c r="E602" s="31" t="s">
        <v>58</v>
      </c>
    </row>
    <row r="603" spans="1:16" ht="12.75" customHeight="1">
      <c r="A603" t="s">
        <v>50</v>
      </c>
      <c s="6" t="s">
        <v>1833</v>
      </c>
      <c s="6" t="s">
        <v>974</v>
      </c>
      <c t="s">
        <v>4</v>
      </c>
      <c s="26" t="s">
        <v>975</v>
      </c>
      <c s="27" t="s">
        <v>264</v>
      </c>
      <c s="28">
        <v>80</v>
      </c>
      <c s="27">
        <v>0</v>
      </c>
      <c s="27">
        <f>ROUND(G603*H603,6)</f>
      </c>
      <c r="L603" s="29">
        <v>0</v>
      </c>
      <c s="24">
        <f>ROUND(ROUND(L603,2)*ROUND(G603,3),2)</f>
      </c>
      <c s="27" t="s">
        <v>55</v>
      </c>
      <c>
        <f>(M603*21)/100</f>
      </c>
      <c t="s">
        <v>27</v>
      </c>
    </row>
    <row r="604" spans="1:5" ht="12.75" customHeight="1">
      <c r="A604" s="30" t="s">
        <v>56</v>
      </c>
      <c r="E604" s="31" t="s">
        <v>975</v>
      </c>
    </row>
    <row r="605" spans="1:5" ht="12.75" customHeight="1">
      <c r="A605" s="30" t="s">
        <v>57</v>
      </c>
      <c r="E605" s="32" t="s">
        <v>4</v>
      </c>
    </row>
    <row r="606" spans="5:5" ht="12.75" customHeight="1">
      <c r="E606" s="31" t="s">
        <v>58</v>
      </c>
    </row>
    <row r="607" spans="1:16" ht="12.75" customHeight="1">
      <c r="A607" t="s">
        <v>50</v>
      </c>
      <c s="6" t="s">
        <v>1834</v>
      </c>
      <c s="6" t="s">
        <v>1835</v>
      </c>
      <c t="s">
        <v>4</v>
      </c>
      <c s="26" t="s">
        <v>1836</v>
      </c>
      <c s="27" t="s">
        <v>264</v>
      </c>
      <c s="28">
        <v>40</v>
      </c>
      <c s="27">
        <v>0</v>
      </c>
      <c s="27">
        <f>ROUND(G607*H607,6)</f>
      </c>
      <c r="L607" s="29">
        <v>0</v>
      </c>
      <c s="24">
        <f>ROUND(ROUND(L607,2)*ROUND(G607,3),2)</f>
      </c>
      <c s="27" t="s">
        <v>55</v>
      </c>
      <c>
        <f>(M607*21)/100</f>
      </c>
      <c t="s">
        <v>27</v>
      </c>
    </row>
    <row r="608" spans="1:5" ht="12.75" customHeight="1">
      <c r="A608" s="30" t="s">
        <v>56</v>
      </c>
      <c r="E608" s="31" t="s">
        <v>1836</v>
      </c>
    </row>
    <row r="609" spans="1:5" ht="12.75" customHeight="1">
      <c r="A609" s="30" t="s">
        <v>57</v>
      </c>
      <c r="E609" s="32" t="s">
        <v>4</v>
      </c>
    </row>
    <row r="610" spans="5:5" ht="12.75" customHeight="1">
      <c r="E610" s="31" t="s">
        <v>58</v>
      </c>
    </row>
    <row r="611" spans="1:16" ht="12.75" customHeight="1">
      <c r="A611" t="s">
        <v>50</v>
      </c>
      <c s="6" t="s">
        <v>1837</v>
      </c>
      <c s="6" t="s">
        <v>861</v>
      </c>
      <c t="s">
        <v>4</v>
      </c>
      <c s="26" t="s">
        <v>862</v>
      </c>
      <c s="27" t="s">
        <v>98</v>
      </c>
      <c s="28">
        <v>2</v>
      </c>
      <c s="27">
        <v>0</v>
      </c>
      <c s="27">
        <f>ROUND(G611*H611,6)</f>
      </c>
      <c r="L611" s="29">
        <v>0</v>
      </c>
      <c s="24">
        <f>ROUND(ROUND(L611,2)*ROUND(G611,3),2)</f>
      </c>
      <c s="27" t="s">
        <v>55</v>
      </c>
      <c>
        <f>(M611*21)/100</f>
      </c>
      <c t="s">
        <v>27</v>
      </c>
    </row>
    <row r="612" spans="1:5" ht="12.75" customHeight="1">
      <c r="A612" s="30" t="s">
        <v>56</v>
      </c>
      <c r="E612" s="31" t="s">
        <v>862</v>
      </c>
    </row>
    <row r="613" spans="1:5" ht="12.75" customHeight="1">
      <c r="A613" s="30" t="s">
        <v>57</v>
      </c>
      <c r="E613" s="32" t="s">
        <v>4</v>
      </c>
    </row>
    <row r="614" spans="5:5" ht="12.75" customHeight="1">
      <c r="E614" s="31" t="s">
        <v>58</v>
      </c>
    </row>
    <row r="615" spans="1:16" ht="12.75" customHeight="1">
      <c r="A615" t="s">
        <v>50</v>
      </c>
      <c s="6" t="s">
        <v>1838</v>
      </c>
      <c s="6" t="s">
        <v>1642</v>
      </c>
      <c t="s">
        <v>4</v>
      </c>
      <c s="26" t="s">
        <v>1643</v>
      </c>
      <c s="27" t="s">
        <v>98</v>
      </c>
      <c s="28">
        <v>3</v>
      </c>
      <c s="27">
        <v>0</v>
      </c>
      <c s="27">
        <f>ROUND(G615*H615,6)</f>
      </c>
      <c r="L615" s="29">
        <v>0</v>
      </c>
      <c s="24">
        <f>ROUND(ROUND(L615,2)*ROUND(G615,3),2)</f>
      </c>
      <c s="27" t="s">
        <v>55</v>
      </c>
      <c>
        <f>(M615*21)/100</f>
      </c>
      <c t="s">
        <v>27</v>
      </c>
    </row>
    <row r="616" spans="1:5" ht="12.75" customHeight="1">
      <c r="A616" s="30" t="s">
        <v>56</v>
      </c>
      <c r="E616" s="31" t="s">
        <v>1643</v>
      </c>
    </row>
    <row r="617" spans="1:5" ht="12.75" customHeight="1">
      <c r="A617" s="30" t="s">
        <v>57</v>
      </c>
      <c r="E617" s="32" t="s">
        <v>4</v>
      </c>
    </row>
    <row r="618" spans="5:5" ht="12.75" customHeight="1">
      <c r="E618" s="31" t="s">
        <v>58</v>
      </c>
    </row>
    <row r="619" spans="1:16" ht="12.75" customHeight="1">
      <c r="A619" t="s">
        <v>50</v>
      </c>
      <c s="6" t="s">
        <v>1839</v>
      </c>
      <c s="6" t="s">
        <v>871</v>
      </c>
      <c t="s">
        <v>4</v>
      </c>
      <c s="26" t="s">
        <v>872</v>
      </c>
      <c s="27" t="s">
        <v>98</v>
      </c>
      <c s="28">
        <v>4</v>
      </c>
      <c s="27">
        <v>0</v>
      </c>
      <c s="27">
        <f>ROUND(G619*H619,6)</f>
      </c>
      <c r="L619" s="29">
        <v>0</v>
      </c>
      <c s="24">
        <f>ROUND(ROUND(L619,2)*ROUND(G619,3),2)</f>
      </c>
      <c s="27" t="s">
        <v>55</v>
      </c>
      <c>
        <f>(M619*21)/100</f>
      </c>
      <c t="s">
        <v>27</v>
      </c>
    </row>
    <row r="620" spans="1:5" ht="12.75" customHeight="1">
      <c r="A620" s="30" t="s">
        <v>56</v>
      </c>
      <c r="E620" s="31" t="s">
        <v>872</v>
      </c>
    </row>
    <row r="621" spans="1:5" ht="12.75" customHeight="1">
      <c r="A621" s="30" t="s">
        <v>57</v>
      </c>
      <c r="E621" s="32" t="s">
        <v>4</v>
      </c>
    </row>
    <row r="622" spans="5:5" ht="12.75" customHeight="1">
      <c r="E622" s="31" t="s">
        <v>58</v>
      </c>
    </row>
    <row r="623" spans="1:16" ht="12.75" customHeight="1">
      <c r="A623" t="s">
        <v>50</v>
      </c>
      <c s="6" t="s">
        <v>1840</v>
      </c>
      <c s="6" t="s">
        <v>1645</v>
      </c>
      <c t="s">
        <v>4</v>
      </c>
      <c s="26" t="s">
        <v>1646</v>
      </c>
      <c s="27" t="s">
        <v>98</v>
      </c>
      <c s="28">
        <v>24</v>
      </c>
      <c s="27">
        <v>0</v>
      </c>
      <c s="27">
        <f>ROUND(G623*H623,6)</f>
      </c>
      <c r="L623" s="29">
        <v>0</v>
      </c>
      <c s="24">
        <f>ROUND(ROUND(L623,2)*ROUND(G623,3),2)</f>
      </c>
      <c s="27" t="s">
        <v>55</v>
      </c>
      <c>
        <f>(M623*21)/100</f>
      </c>
      <c t="s">
        <v>27</v>
      </c>
    </row>
    <row r="624" spans="1:5" ht="12.75" customHeight="1">
      <c r="A624" s="30" t="s">
        <v>56</v>
      </c>
      <c r="E624" s="31" t="s">
        <v>1646</v>
      </c>
    </row>
    <row r="625" spans="1:5" ht="12.75" customHeight="1">
      <c r="A625" s="30" t="s">
        <v>57</v>
      </c>
      <c r="E625" s="32" t="s">
        <v>4</v>
      </c>
    </row>
    <row r="626" spans="5:5" ht="12.75" customHeight="1">
      <c r="E626" s="31" t="s">
        <v>58</v>
      </c>
    </row>
    <row r="627" spans="1:16" ht="12.75" customHeight="1">
      <c r="A627" t="s">
        <v>50</v>
      </c>
      <c s="6" t="s">
        <v>1841</v>
      </c>
      <c s="6" t="s">
        <v>90</v>
      </c>
      <c t="s">
        <v>4</v>
      </c>
      <c s="26" t="s">
        <v>91</v>
      </c>
      <c s="27" t="s">
        <v>82</v>
      </c>
      <c s="28">
        <v>306</v>
      </c>
      <c s="27">
        <v>0</v>
      </c>
      <c s="27">
        <f>ROUND(G627*H627,6)</f>
      </c>
      <c r="L627" s="29">
        <v>0</v>
      </c>
      <c s="24">
        <f>ROUND(ROUND(L627,2)*ROUND(G627,3),2)</f>
      </c>
      <c s="27" t="s">
        <v>55</v>
      </c>
      <c>
        <f>(M627*21)/100</f>
      </c>
      <c t="s">
        <v>27</v>
      </c>
    </row>
    <row r="628" spans="1:5" ht="12.75" customHeight="1">
      <c r="A628" s="30" t="s">
        <v>56</v>
      </c>
      <c r="E628" s="31" t="s">
        <v>91</v>
      </c>
    </row>
    <row r="629" spans="1:5" ht="12.75" customHeight="1">
      <c r="A629" s="30" t="s">
        <v>57</v>
      </c>
      <c r="E629" s="32" t="s">
        <v>4</v>
      </c>
    </row>
    <row r="630" spans="5:5" ht="12.75" customHeight="1">
      <c r="E630" s="31" t="s">
        <v>58</v>
      </c>
    </row>
    <row r="631" spans="1:16" ht="12.75" customHeight="1">
      <c r="A631" t="s">
        <v>50</v>
      </c>
      <c s="6" t="s">
        <v>1842</v>
      </c>
      <c s="6" t="s">
        <v>1843</v>
      </c>
      <c t="s">
        <v>4</v>
      </c>
      <c s="26" t="s">
        <v>1844</v>
      </c>
      <c s="27" t="s">
        <v>782</v>
      </c>
      <c s="28">
        <v>51.1</v>
      </c>
      <c s="27">
        <v>0</v>
      </c>
      <c s="27">
        <f>ROUND(G631*H631,6)</f>
      </c>
      <c r="L631" s="29">
        <v>0</v>
      </c>
      <c s="24">
        <f>ROUND(ROUND(L631,2)*ROUND(G631,3),2)</f>
      </c>
      <c s="27" t="s">
        <v>55</v>
      </c>
      <c>
        <f>(M631*21)/100</f>
      </c>
      <c t="s">
        <v>27</v>
      </c>
    </row>
    <row r="632" spans="1:5" ht="12.75" customHeight="1">
      <c r="A632" s="30" t="s">
        <v>56</v>
      </c>
      <c r="E632" s="31" t="s">
        <v>1844</v>
      </c>
    </row>
    <row r="633" spans="1:5" ht="12.75" customHeight="1">
      <c r="A633" s="30" t="s">
        <v>57</v>
      </c>
      <c r="E633" s="32" t="s">
        <v>4</v>
      </c>
    </row>
    <row r="634" spans="5:5" ht="12.75" customHeight="1">
      <c r="E634" s="31" t="s">
        <v>58</v>
      </c>
    </row>
    <row r="635" spans="1:16" ht="12.75" customHeight="1">
      <c r="A635" t="s">
        <v>50</v>
      </c>
      <c s="6" t="s">
        <v>1845</v>
      </c>
      <c s="6" t="s">
        <v>64</v>
      </c>
      <c t="s">
        <v>4</v>
      </c>
      <c s="26" t="s">
        <v>65</v>
      </c>
      <c s="27" t="s">
        <v>66</v>
      </c>
      <c s="28">
        <v>58.88</v>
      </c>
      <c s="27">
        <v>0</v>
      </c>
      <c s="27">
        <f>ROUND(G635*H635,6)</f>
      </c>
      <c r="L635" s="29">
        <v>0</v>
      </c>
      <c s="24">
        <f>ROUND(ROUND(L635,2)*ROUND(G635,3),2)</f>
      </c>
      <c s="27" t="s">
        <v>55</v>
      </c>
      <c>
        <f>(M635*21)/100</f>
      </c>
      <c t="s">
        <v>27</v>
      </c>
    </row>
    <row r="636" spans="1:5" ht="12.75" customHeight="1">
      <c r="A636" s="30" t="s">
        <v>56</v>
      </c>
      <c r="E636" s="31" t="s">
        <v>65</v>
      </c>
    </row>
    <row r="637" spans="1:5" ht="12.75" customHeight="1">
      <c r="A637" s="30" t="s">
        <v>57</v>
      </c>
      <c r="E637" s="32" t="s">
        <v>4</v>
      </c>
    </row>
    <row r="638" spans="5:5" ht="12.75" customHeight="1">
      <c r="E638" s="31" t="s">
        <v>58</v>
      </c>
    </row>
    <row r="639" spans="1:16" ht="12.75" customHeight="1">
      <c r="A639" t="s">
        <v>50</v>
      </c>
      <c s="6" t="s">
        <v>1846</v>
      </c>
      <c s="6" t="s">
        <v>1847</v>
      </c>
      <c t="s">
        <v>4</v>
      </c>
      <c s="26" t="s">
        <v>1848</v>
      </c>
      <c s="27" t="s">
        <v>66</v>
      </c>
      <c s="28">
        <v>58.88</v>
      </c>
      <c s="27">
        <v>0</v>
      </c>
      <c s="27">
        <f>ROUND(G639*H639,6)</f>
      </c>
      <c r="L639" s="29">
        <v>0</v>
      </c>
      <c s="24">
        <f>ROUND(ROUND(L639,2)*ROUND(G639,3),2)</f>
      </c>
      <c s="27" t="s">
        <v>55</v>
      </c>
      <c>
        <f>(M639*21)/100</f>
      </c>
      <c t="s">
        <v>27</v>
      </c>
    </row>
    <row r="640" spans="1:5" ht="12.75" customHeight="1">
      <c r="A640" s="30" t="s">
        <v>56</v>
      </c>
      <c r="E640" s="31" t="s">
        <v>1848</v>
      </c>
    </row>
    <row r="641" spans="1:5" ht="12.75" customHeight="1">
      <c r="A641" s="30" t="s">
        <v>57</v>
      </c>
      <c r="E641" s="32" t="s">
        <v>4</v>
      </c>
    </row>
    <row r="642" spans="5:5" ht="12.75" customHeight="1">
      <c r="E642" s="31" t="s">
        <v>58</v>
      </c>
    </row>
    <row r="643" spans="1:16" ht="12.75" customHeight="1">
      <c r="A643" t="s">
        <v>50</v>
      </c>
      <c s="6" t="s">
        <v>1849</v>
      </c>
      <c s="6" t="s">
        <v>77</v>
      </c>
      <c t="s">
        <v>4</v>
      </c>
      <c s="26" t="s">
        <v>78</v>
      </c>
      <c s="27" t="s">
        <v>66</v>
      </c>
      <c s="28">
        <v>47.104</v>
      </c>
      <c s="27">
        <v>0</v>
      </c>
      <c s="27">
        <f>ROUND(G643*H643,6)</f>
      </c>
      <c r="L643" s="29">
        <v>0</v>
      </c>
      <c s="24">
        <f>ROUND(ROUND(L643,2)*ROUND(G643,3),2)</f>
      </c>
      <c s="27" t="s">
        <v>55</v>
      </c>
      <c>
        <f>(M643*21)/100</f>
      </c>
      <c t="s">
        <v>27</v>
      </c>
    </row>
    <row r="644" spans="1:5" ht="12.75" customHeight="1">
      <c r="A644" s="30" t="s">
        <v>56</v>
      </c>
      <c r="E644" s="31" t="s">
        <v>78</v>
      </c>
    </row>
    <row r="645" spans="1:5" ht="12.75" customHeight="1">
      <c r="A645" s="30" t="s">
        <v>57</v>
      </c>
      <c r="E645" s="32" t="s">
        <v>4</v>
      </c>
    </row>
    <row r="646" spans="5:5" ht="12.75" customHeight="1">
      <c r="E646" s="31" t="s">
        <v>58</v>
      </c>
    </row>
    <row r="647" spans="1:16" ht="12.75" customHeight="1">
      <c r="A647" t="s">
        <v>50</v>
      </c>
      <c s="6" t="s">
        <v>1850</v>
      </c>
      <c s="6" t="s">
        <v>1851</v>
      </c>
      <c t="s">
        <v>4</v>
      </c>
      <c s="26" t="s">
        <v>1852</v>
      </c>
      <c s="27" t="s">
        <v>66</v>
      </c>
      <c s="28">
        <v>3.6</v>
      </c>
      <c s="27">
        <v>0</v>
      </c>
      <c s="27">
        <f>ROUND(G647*H647,6)</f>
      </c>
      <c r="L647" s="29">
        <v>0</v>
      </c>
      <c s="24">
        <f>ROUND(ROUND(L647,2)*ROUND(G647,3),2)</f>
      </c>
      <c s="27" t="s">
        <v>55</v>
      </c>
      <c>
        <f>(M647*21)/100</f>
      </c>
      <c t="s">
        <v>27</v>
      </c>
    </row>
    <row r="648" spans="1:5" ht="12.75" customHeight="1">
      <c r="A648" s="30" t="s">
        <v>56</v>
      </c>
      <c r="E648" s="31" t="s">
        <v>1852</v>
      </c>
    </row>
    <row r="649" spans="1:5" ht="12.75" customHeight="1">
      <c r="A649" s="30" t="s">
        <v>57</v>
      </c>
      <c r="E649" s="32" t="s">
        <v>4</v>
      </c>
    </row>
    <row r="650" spans="5:5" ht="12.75" customHeight="1">
      <c r="E650" s="31" t="s">
        <v>1853</v>
      </c>
    </row>
    <row r="651" spans="1:16" ht="12.75" customHeight="1">
      <c r="A651" t="s">
        <v>50</v>
      </c>
      <c s="6" t="s">
        <v>1854</v>
      </c>
      <c s="6" t="s">
        <v>1855</v>
      </c>
      <c t="s">
        <v>4</v>
      </c>
      <c s="26" t="s">
        <v>1856</v>
      </c>
      <c s="27" t="s">
        <v>66</v>
      </c>
      <c s="28">
        <v>11.776</v>
      </c>
      <c s="27">
        <v>0</v>
      </c>
      <c s="27">
        <f>ROUND(G651*H651,6)</f>
      </c>
      <c r="L651" s="29">
        <v>0</v>
      </c>
      <c s="24">
        <f>ROUND(ROUND(L651,2)*ROUND(G651,3),2)</f>
      </c>
      <c s="27" t="s">
        <v>55</v>
      </c>
      <c>
        <f>(M651*21)/100</f>
      </c>
      <c t="s">
        <v>27</v>
      </c>
    </row>
    <row r="652" spans="1:5" ht="12.75" customHeight="1">
      <c r="A652" s="30" t="s">
        <v>56</v>
      </c>
      <c r="E652" s="31" t="s">
        <v>1856</v>
      </c>
    </row>
    <row r="653" spans="1:5" ht="12.75" customHeight="1">
      <c r="A653" s="30" t="s">
        <v>57</v>
      </c>
      <c r="E653" s="32" t="s">
        <v>4</v>
      </c>
    </row>
    <row r="654" spans="5:5" ht="12.75" customHeight="1">
      <c r="E654" s="31" t="s">
        <v>58</v>
      </c>
    </row>
    <row r="655" spans="1:16" ht="12.75" customHeight="1">
      <c r="A655" t="s">
        <v>50</v>
      </c>
      <c s="6" t="s">
        <v>1857</v>
      </c>
      <c s="6" t="s">
        <v>1490</v>
      </c>
      <c t="s">
        <v>4</v>
      </c>
      <c s="26" t="s">
        <v>1491</v>
      </c>
      <c s="27" t="s">
        <v>82</v>
      </c>
      <c s="28">
        <v>2283</v>
      </c>
      <c s="27">
        <v>0</v>
      </c>
      <c s="27">
        <f>ROUND(G655*H655,6)</f>
      </c>
      <c r="L655" s="29">
        <v>0</v>
      </c>
      <c s="24">
        <f>ROUND(ROUND(L655,2)*ROUND(G655,3),2)</f>
      </c>
      <c s="27" t="s">
        <v>55</v>
      </c>
      <c>
        <f>(M655*21)/100</f>
      </c>
      <c t="s">
        <v>27</v>
      </c>
    </row>
    <row r="656" spans="1:5" ht="12.75" customHeight="1">
      <c r="A656" s="30" t="s">
        <v>56</v>
      </c>
      <c r="E656" s="31" t="s">
        <v>1491</v>
      </c>
    </row>
    <row r="657" spans="1:5" ht="12.75" customHeight="1">
      <c r="A657" s="30" t="s">
        <v>57</v>
      </c>
      <c r="E657" s="32" t="s">
        <v>4</v>
      </c>
    </row>
    <row r="658" spans="5:5" ht="12.75" customHeight="1">
      <c r="E658" s="31" t="s">
        <v>58</v>
      </c>
    </row>
    <row r="659" spans="1:16" ht="12.75" customHeight="1">
      <c r="A659" t="s">
        <v>50</v>
      </c>
      <c s="6" t="s">
        <v>1858</v>
      </c>
      <c s="6" t="s">
        <v>1651</v>
      </c>
      <c t="s">
        <v>4</v>
      </c>
      <c s="26" t="s">
        <v>1652</v>
      </c>
      <c s="27" t="s">
        <v>82</v>
      </c>
      <c s="28">
        <v>4</v>
      </c>
      <c s="27">
        <v>0</v>
      </c>
      <c s="27">
        <f>ROUND(G659*H659,6)</f>
      </c>
      <c r="L659" s="29">
        <v>0</v>
      </c>
      <c s="24">
        <f>ROUND(ROUND(L659,2)*ROUND(G659,3),2)</f>
      </c>
      <c s="27" t="s">
        <v>55</v>
      </c>
      <c>
        <f>(M659*21)/100</f>
      </c>
      <c t="s">
        <v>27</v>
      </c>
    </row>
    <row r="660" spans="1:5" ht="12.75" customHeight="1">
      <c r="A660" s="30" t="s">
        <v>56</v>
      </c>
      <c r="E660" s="31" t="s">
        <v>1652</v>
      </c>
    </row>
    <row r="661" spans="1:5" ht="12.75" customHeight="1">
      <c r="A661" s="30" t="s">
        <v>57</v>
      </c>
      <c r="E661" s="32" t="s">
        <v>4</v>
      </c>
    </row>
    <row r="662" spans="5:5" ht="12.75" customHeight="1">
      <c r="E662" s="31" t="s">
        <v>58</v>
      </c>
    </row>
    <row r="663" spans="1:16" ht="12.75" customHeight="1">
      <c r="A663" t="s">
        <v>50</v>
      </c>
      <c s="6" t="s">
        <v>1859</v>
      </c>
      <c s="6" t="s">
        <v>1230</v>
      </c>
      <c t="s">
        <v>4</v>
      </c>
      <c s="26" t="s">
        <v>1231</v>
      </c>
      <c s="27" t="s">
        <v>98</v>
      </c>
      <c s="28">
        <v>1</v>
      </c>
      <c s="27">
        <v>0</v>
      </c>
      <c s="27">
        <f>ROUND(G663*H663,6)</f>
      </c>
      <c r="L663" s="29">
        <v>0</v>
      </c>
      <c s="24">
        <f>ROUND(ROUND(L663,2)*ROUND(G663,3),2)</f>
      </c>
      <c s="27" t="s">
        <v>55</v>
      </c>
      <c>
        <f>(M663*21)/100</f>
      </c>
      <c t="s">
        <v>27</v>
      </c>
    </row>
    <row r="664" spans="1:5" ht="12.75" customHeight="1">
      <c r="A664" s="30" t="s">
        <v>56</v>
      </c>
      <c r="E664" s="31" t="s">
        <v>1231</v>
      </c>
    </row>
    <row r="665" spans="1:5" ht="12.75" customHeight="1">
      <c r="A665" s="30" t="s">
        <v>57</v>
      </c>
      <c r="E665" s="32" t="s">
        <v>4</v>
      </c>
    </row>
    <row r="666" spans="5:5" ht="12.75" customHeight="1">
      <c r="E666" s="31" t="s">
        <v>58</v>
      </c>
    </row>
    <row r="667" spans="1:16" ht="12.75" customHeight="1">
      <c r="A667" t="s">
        <v>50</v>
      </c>
      <c s="6" t="s">
        <v>1860</v>
      </c>
      <c s="6" t="s">
        <v>976</v>
      </c>
      <c t="s">
        <v>4</v>
      </c>
      <c s="26" t="s">
        <v>977</v>
      </c>
      <c s="27" t="s">
        <v>98</v>
      </c>
      <c s="28">
        <v>1</v>
      </c>
      <c s="27">
        <v>0</v>
      </c>
      <c s="27">
        <f>ROUND(G667*H667,6)</f>
      </c>
      <c r="L667" s="29">
        <v>0</v>
      </c>
      <c s="24">
        <f>ROUND(ROUND(L667,2)*ROUND(G667,3),2)</f>
      </c>
      <c s="27" t="s">
        <v>55</v>
      </c>
      <c>
        <f>(M667*21)/100</f>
      </c>
      <c t="s">
        <v>27</v>
      </c>
    </row>
    <row r="668" spans="1:5" ht="12.75" customHeight="1">
      <c r="A668" s="30" t="s">
        <v>56</v>
      </c>
      <c r="E668" s="31" t="s">
        <v>977</v>
      </c>
    </row>
    <row r="669" spans="1:5" ht="12.75" customHeight="1">
      <c r="A669" s="30" t="s">
        <v>57</v>
      </c>
      <c r="E669" s="32" t="s">
        <v>4</v>
      </c>
    </row>
    <row r="670" spans="5:5" ht="12.75" customHeight="1">
      <c r="E670" s="31" t="s">
        <v>58</v>
      </c>
    </row>
    <row r="671" spans="1:16" ht="12.75" customHeight="1">
      <c r="A671" t="s">
        <v>50</v>
      </c>
      <c s="6" t="s">
        <v>1861</v>
      </c>
      <c s="6" t="s">
        <v>1657</v>
      </c>
      <c t="s">
        <v>4</v>
      </c>
      <c s="26" t="s">
        <v>1658</v>
      </c>
      <c s="27" t="s">
        <v>82</v>
      </c>
      <c s="28">
        <v>148</v>
      </c>
      <c s="27">
        <v>0</v>
      </c>
      <c s="27">
        <f>ROUND(G671*H671,6)</f>
      </c>
      <c r="L671" s="29">
        <v>0</v>
      </c>
      <c s="24">
        <f>ROUND(ROUND(L671,2)*ROUND(G671,3),2)</f>
      </c>
      <c s="27" t="s">
        <v>55</v>
      </c>
      <c>
        <f>(M671*21)/100</f>
      </c>
      <c t="s">
        <v>27</v>
      </c>
    </row>
    <row r="672" spans="1:5" ht="12.75" customHeight="1">
      <c r="A672" s="30" t="s">
        <v>56</v>
      </c>
      <c r="E672" s="31" t="s">
        <v>1658</v>
      </c>
    </row>
    <row r="673" spans="1:5" ht="12.75" customHeight="1">
      <c r="A673" s="30" t="s">
        <v>57</v>
      </c>
      <c r="E673" s="32" t="s">
        <v>4</v>
      </c>
    </row>
    <row r="674" spans="5:5" ht="12.75" customHeight="1">
      <c r="E674" s="31" t="s">
        <v>58</v>
      </c>
    </row>
    <row r="675" spans="1:16" ht="12.75" customHeight="1">
      <c r="A675" t="s">
        <v>50</v>
      </c>
      <c s="6" t="s">
        <v>1862</v>
      </c>
      <c s="6" t="s">
        <v>1660</v>
      </c>
      <c t="s">
        <v>4</v>
      </c>
      <c s="26" t="s">
        <v>1661</v>
      </c>
      <c s="27" t="s">
        <v>82</v>
      </c>
      <c s="28">
        <v>32</v>
      </c>
      <c s="27">
        <v>0</v>
      </c>
      <c s="27">
        <f>ROUND(G675*H675,6)</f>
      </c>
      <c r="L675" s="29">
        <v>0</v>
      </c>
      <c s="24">
        <f>ROUND(ROUND(L675,2)*ROUND(G675,3),2)</f>
      </c>
      <c s="27" t="s">
        <v>55</v>
      </c>
      <c>
        <f>(M675*21)/100</f>
      </c>
      <c t="s">
        <v>27</v>
      </c>
    </row>
    <row r="676" spans="1:5" ht="12.75" customHeight="1">
      <c r="A676" s="30" t="s">
        <v>56</v>
      </c>
      <c r="E676" s="31" t="s">
        <v>1661</v>
      </c>
    </row>
    <row r="677" spans="1:5" ht="12.75" customHeight="1">
      <c r="A677" s="30" t="s">
        <v>57</v>
      </c>
      <c r="E677" s="32" t="s">
        <v>4</v>
      </c>
    </row>
    <row r="678" spans="5:5" ht="12.75" customHeight="1">
      <c r="E678" s="31" t="s">
        <v>1663</v>
      </c>
    </row>
    <row r="679" spans="1:16" ht="12.75" customHeight="1">
      <c r="A679" t="s">
        <v>50</v>
      </c>
      <c s="6" t="s">
        <v>1863</v>
      </c>
      <c s="6" t="s">
        <v>1665</v>
      </c>
      <c t="s">
        <v>4</v>
      </c>
      <c s="26" t="s">
        <v>119</v>
      </c>
      <c s="27" t="s">
        <v>284</v>
      </c>
      <c s="28">
        <v>1</v>
      </c>
      <c s="27">
        <v>0</v>
      </c>
      <c s="27">
        <f>ROUND(G679*H679,6)</f>
      </c>
      <c r="L679" s="29">
        <v>0</v>
      </c>
      <c s="24">
        <f>ROUND(ROUND(L679,2)*ROUND(G679,3),2)</f>
      </c>
      <c s="27" t="s">
        <v>55</v>
      </c>
      <c>
        <f>(M679*21)/100</f>
      </c>
      <c t="s">
        <v>27</v>
      </c>
    </row>
    <row r="680" spans="1:5" ht="12.75" customHeight="1">
      <c r="A680" s="30" t="s">
        <v>56</v>
      </c>
      <c r="E680" s="31" t="s">
        <v>119</v>
      </c>
    </row>
    <row r="681" spans="1:5" ht="12.75" customHeight="1">
      <c r="A681" s="30" t="s">
        <v>57</v>
      </c>
      <c r="E681" s="32" t="s">
        <v>4</v>
      </c>
    </row>
    <row r="682" spans="5:5" ht="12.75" customHeight="1">
      <c r="E682" s="31" t="s">
        <v>1666</v>
      </c>
    </row>
    <row r="683" spans="1:16" ht="12.75" customHeight="1">
      <c r="A683" t="s">
        <v>50</v>
      </c>
      <c s="6" t="s">
        <v>1864</v>
      </c>
      <c s="6" t="s">
        <v>1667</v>
      </c>
      <c t="s">
        <v>4</v>
      </c>
      <c s="26" t="s">
        <v>1668</v>
      </c>
      <c s="27" t="s">
        <v>54</v>
      </c>
      <c s="28">
        <v>0.05</v>
      </c>
      <c s="27">
        <v>0</v>
      </c>
      <c s="27">
        <f>ROUND(G683*H683,6)</f>
      </c>
      <c r="L683" s="29">
        <v>0</v>
      </c>
      <c s="24">
        <f>ROUND(ROUND(L683,2)*ROUND(G683,3),2)</f>
      </c>
      <c s="27" t="s">
        <v>55</v>
      </c>
      <c>
        <f>(M683*21)/100</f>
      </c>
      <c t="s">
        <v>27</v>
      </c>
    </row>
    <row r="684" spans="1:5" ht="12.75" customHeight="1">
      <c r="A684" s="30" t="s">
        <v>56</v>
      </c>
      <c r="E684" s="31" t="s">
        <v>1668</v>
      </c>
    </row>
    <row r="685" spans="1:5" ht="12.75" customHeight="1">
      <c r="A685" s="30" t="s">
        <v>57</v>
      </c>
      <c r="E685" s="32" t="s">
        <v>4</v>
      </c>
    </row>
    <row r="686" spans="5:5" ht="12.75" customHeight="1">
      <c r="E686" s="31" t="s">
        <v>58</v>
      </c>
    </row>
    <row r="687" spans="1:16" ht="12.75" customHeight="1">
      <c r="A687" t="s">
        <v>50</v>
      </c>
      <c s="6" t="s">
        <v>1865</v>
      </c>
      <c s="6" t="s">
        <v>1669</v>
      </c>
      <c t="s">
        <v>4</v>
      </c>
      <c s="26" t="s">
        <v>1328</v>
      </c>
      <c s="27" t="s">
        <v>54</v>
      </c>
      <c s="28">
        <v>0.781</v>
      </c>
      <c s="27">
        <v>0</v>
      </c>
      <c s="27">
        <f>ROUND(G687*H687,6)</f>
      </c>
      <c r="L687" s="29">
        <v>0</v>
      </c>
      <c s="24">
        <f>ROUND(ROUND(L687,2)*ROUND(G687,3),2)</f>
      </c>
      <c s="27" t="s">
        <v>55</v>
      </c>
      <c>
        <f>(M687*21)/100</f>
      </c>
      <c t="s">
        <v>27</v>
      </c>
    </row>
    <row r="688" spans="1:5" ht="12.75" customHeight="1">
      <c r="A688" s="30" t="s">
        <v>56</v>
      </c>
      <c r="E688" s="31" t="s">
        <v>1328</v>
      </c>
    </row>
    <row r="689" spans="1:5" ht="12.75" customHeight="1">
      <c r="A689" s="30" t="s">
        <v>57</v>
      </c>
      <c r="E689" s="32" t="s">
        <v>4</v>
      </c>
    </row>
    <row r="690" spans="5:5" ht="12.75" customHeight="1">
      <c r="E690" s="31" t="s">
        <v>58</v>
      </c>
    </row>
    <row r="691" spans="1:13" ht="12.75" customHeight="1">
      <c r="A691" t="s">
        <v>47</v>
      </c>
      <c r="C691" s="7" t="s">
        <v>1287</v>
      </c>
      <c r="E691" s="25" t="s">
        <v>1866</v>
      </c>
      <c r="J691" s="24">
        <f>0</f>
      </c>
      <c s="24">
        <f>0</f>
      </c>
      <c s="24">
        <f>0+L692+L696+L700+L704+L708+L712+L716+L720</f>
      </c>
      <c s="24">
        <f>0+M692+M696+M700+M704+M708+M712+M716+M720</f>
      </c>
    </row>
    <row r="692" spans="1:16" ht="12.75" customHeight="1">
      <c r="A692" t="s">
        <v>50</v>
      </c>
      <c s="6" t="s">
        <v>1867</v>
      </c>
      <c s="6" t="s">
        <v>1289</v>
      </c>
      <c t="s">
        <v>4</v>
      </c>
      <c s="26" t="s">
        <v>1070</v>
      </c>
      <c s="27" t="s">
        <v>98</v>
      </c>
      <c s="28">
        <v>1</v>
      </c>
      <c s="27">
        <v>0</v>
      </c>
      <c s="27">
        <f>ROUND(G692*H692,6)</f>
      </c>
      <c r="L692" s="29">
        <v>0</v>
      </c>
      <c s="24">
        <f>ROUND(ROUND(L692,2)*ROUND(G692,3),2)</f>
      </c>
      <c s="27" t="s">
        <v>55</v>
      </c>
      <c>
        <f>(M692*21)/100</f>
      </c>
      <c t="s">
        <v>27</v>
      </c>
    </row>
    <row r="693" spans="1:5" ht="12.75" customHeight="1">
      <c r="A693" s="30" t="s">
        <v>56</v>
      </c>
      <c r="E693" s="31" t="s">
        <v>1070</v>
      </c>
    </row>
    <row r="694" spans="1:5" ht="12.75" customHeight="1">
      <c r="A694" s="30" t="s">
        <v>57</v>
      </c>
      <c r="E694" s="32" t="s">
        <v>1868</v>
      </c>
    </row>
    <row r="695" spans="5:5" ht="12.75" customHeight="1">
      <c r="E695" s="31" t="s">
        <v>58</v>
      </c>
    </row>
    <row r="696" spans="1:16" ht="12.75" customHeight="1">
      <c r="A696" t="s">
        <v>50</v>
      </c>
      <c s="6" t="s">
        <v>1869</v>
      </c>
      <c s="6" t="s">
        <v>1298</v>
      </c>
      <c t="s">
        <v>4</v>
      </c>
      <c s="26" t="s">
        <v>1073</v>
      </c>
      <c s="27" t="s">
        <v>98</v>
      </c>
      <c s="28">
        <v>1</v>
      </c>
      <c s="27">
        <v>0</v>
      </c>
      <c s="27">
        <f>ROUND(G696*H696,6)</f>
      </c>
      <c r="L696" s="29">
        <v>0</v>
      </c>
      <c s="24">
        <f>ROUND(ROUND(L696,2)*ROUND(G696,3),2)</f>
      </c>
      <c s="27" t="s">
        <v>55</v>
      </c>
      <c>
        <f>(M696*21)/100</f>
      </c>
      <c t="s">
        <v>27</v>
      </c>
    </row>
    <row r="697" spans="1:5" ht="12.75" customHeight="1">
      <c r="A697" s="30" t="s">
        <v>56</v>
      </c>
      <c r="E697" s="31" t="s">
        <v>1073</v>
      </c>
    </row>
    <row r="698" spans="1:5" ht="12.75" customHeight="1">
      <c r="A698" s="30" t="s">
        <v>57</v>
      </c>
      <c r="E698" s="32" t="s">
        <v>1870</v>
      </c>
    </row>
    <row r="699" spans="5:5" ht="12.75" customHeight="1">
      <c r="E699" s="31" t="s">
        <v>58</v>
      </c>
    </row>
    <row r="700" spans="1:16" ht="12.75" customHeight="1">
      <c r="A700" t="s">
        <v>50</v>
      </c>
      <c s="6" t="s">
        <v>1871</v>
      </c>
      <c s="6" t="s">
        <v>1300</v>
      </c>
      <c t="s">
        <v>4</v>
      </c>
      <c s="26" t="s">
        <v>1076</v>
      </c>
      <c s="27" t="s">
        <v>98</v>
      </c>
      <c s="28">
        <v>1</v>
      </c>
      <c s="27">
        <v>0</v>
      </c>
      <c s="27">
        <f>ROUND(G700*H700,6)</f>
      </c>
      <c r="L700" s="29">
        <v>0</v>
      </c>
      <c s="24">
        <f>ROUND(ROUND(L700,2)*ROUND(G700,3),2)</f>
      </c>
      <c s="27" t="s">
        <v>55</v>
      </c>
      <c>
        <f>(M700*21)/100</f>
      </c>
      <c t="s">
        <v>27</v>
      </c>
    </row>
    <row r="701" spans="1:5" ht="12.75" customHeight="1">
      <c r="A701" s="30" t="s">
        <v>56</v>
      </c>
      <c r="E701" s="31" t="s">
        <v>1076</v>
      </c>
    </row>
    <row r="702" spans="1:5" ht="12.75" customHeight="1">
      <c r="A702" s="30" t="s">
        <v>57</v>
      </c>
      <c r="E702" s="32" t="s">
        <v>1872</v>
      </c>
    </row>
    <row r="703" spans="5:5" ht="12.75" customHeight="1">
      <c r="E703" s="31" t="s">
        <v>58</v>
      </c>
    </row>
    <row r="704" spans="1:16" ht="12.75" customHeight="1">
      <c r="A704" t="s">
        <v>50</v>
      </c>
      <c s="6" t="s">
        <v>1873</v>
      </c>
      <c s="6" t="s">
        <v>1302</v>
      </c>
      <c t="s">
        <v>4</v>
      </c>
      <c s="26" t="s">
        <v>1303</v>
      </c>
      <c s="27" t="s">
        <v>98</v>
      </c>
      <c s="28">
        <v>1</v>
      </c>
      <c s="27">
        <v>0</v>
      </c>
      <c s="27">
        <f>ROUND(G704*H704,6)</f>
      </c>
      <c r="L704" s="29">
        <v>0</v>
      </c>
      <c s="24">
        <f>ROUND(ROUND(L704,2)*ROUND(G704,3),2)</f>
      </c>
      <c s="27" t="s">
        <v>55</v>
      </c>
      <c>
        <f>(M704*21)/100</f>
      </c>
      <c t="s">
        <v>27</v>
      </c>
    </row>
    <row r="705" spans="1:5" ht="12.75" customHeight="1">
      <c r="A705" s="30" t="s">
        <v>56</v>
      </c>
      <c r="E705" s="31" t="s">
        <v>1303</v>
      </c>
    </row>
    <row r="706" spans="1:5" ht="12.75" customHeight="1">
      <c r="A706" s="30" t="s">
        <v>57</v>
      </c>
      <c r="E706" s="32" t="s">
        <v>1874</v>
      </c>
    </row>
    <row r="707" spans="5:5" ht="12.75" customHeight="1">
      <c r="E707" s="31" t="s">
        <v>58</v>
      </c>
    </row>
    <row r="708" spans="1:16" ht="12.75" customHeight="1">
      <c r="A708" t="s">
        <v>50</v>
      </c>
      <c s="6" t="s">
        <v>1875</v>
      </c>
      <c s="6" t="s">
        <v>1305</v>
      </c>
      <c t="s">
        <v>4</v>
      </c>
      <c s="26" t="s">
        <v>1079</v>
      </c>
      <c s="27" t="s">
        <v>98</v>
      </c>
      <c s="28">
        <v>9</v>
      </c>
      <c s="27">
        <v>0</v>
      </c>
      <c s="27">
        <f>ROUND(G708*H708,6)</f>
      </c>
      <c r="L708" s="29">
        <v>0</v>
      </c>
      <c s="24">
        <f>ROUND(ROUND(L708,2)*ROUND(G708,3),2)</f>
      </c>
      <c s="27" t="s">
        <v>55</v>
      </c>
      <c>
        <f>(M708*21)/100</f>
      </c>
      <c t="s">
        <v>27</v>
      </c>
    </row>
    <row r="709" spans="1:5" ht="12.75" customHeight="1">
      <c r="A709" s="30" t="s">
        <v>56</v>
      </c>
      <c r="E709" s="31" t="s">
        <v>1079</v>
      </c>
    </row>
    <row r="710" spans="1:5" ht="12.75" customHeight="1">
      <c r="A710" s="30" t="s">
        <v>57</v>
      </c>
      <c r="E710" s="32" t="s">
        <v>1876</v>
      </c>
    </row>
    <row r="711" spans="5:5" ht="12.75" customHeight="1">
      <c r="E711" s="31" t="s">
        <v>58</v>
      </c>
    </row>
    <row r="712" spans="1:16" ht="12.75" customHeight="1">
      <c r="A712" t="s">
        <v>50</v>
      </c>
      <c s="6" t="s">
        <v>1877</v>
      </c>
      <c s="6" t="s">
        <v>1540</v>
      </c>
      <c t="s">
        <v>4</v>
      </c>
      <c s="26" t="s">
        <v>1338</v>
      </c>
      <c s="27" t="s">
        <v>98</v>
      </c>
      <c s="28">
        <v>1</v>
      </c>
      <c s="27">
        <v>0</v>
      </c>
      <c s="27">
        <f>ROUND(G712*H712,6)</f>
      </c>
      <c r="L712" s="29">
        <v>0</v>
      </c>
      <c s="24">
        <f>ROUND(ROUND(L712,2)*ROUND(G712,3),2)</f>
      </c>
      <c s="27" t="s">
        <v>55</v>
      </c>
      <c>
        <f>(M712*21)/100</f>
      </c>
      <c t="s">
        <v>27</v>
      </c>
    </row>
    <row r="713" spans="1:5" ht="12.75" customHeight="1">
      <c r="A713" s="30" t="s">
        <v>56</v>
      </c>
      <c r="E713" s="31" t="s">
        <v>1338</v>
      </c>
    </row>
    <row r="714" spans="1:5" ht="12.75" customHeight="1">
      <c r="A714" s="30" t="s">
        <v>57</v>
      </c>
      <c r="E714" s="32" t="s">
        <v>1878</v>
      </c>
    </row>
    <row r="715" spans="5:5" ht="12.75" customHeight="1">
      <c r="E715" s="31" t="s">
        <v>58</v>
      </c>
    </row>
    <row r="716" spans="1:16" ht="12.75" customHeight="1">
      <c r="A716" t="s">
        <v>50</v>
      </c>
      <c s="6" t="s">
        <v>1879</v>
      </c>
      <c s="6" t="s">
        <v>1544</v>
      </c>
      <c t="s">
        <v>4</v>
      </c>
      <c s="26" t="s">
        <v>1341</v>
      </c>
      <c s="27" t="s">
        <v>98</v>
      </c>
      <c s="28">
        <v>4</v>
      </c>
      <c s="27">
        <v>0</v>
      </c>
      <c s="27">
        <f>ROUND(G716*H716,6)</f>
      </c>
      <c r="L716" s="29">
        <v>0</v>
      </c>
      <c s="24">
        <f>ROUND(ROUND(L716,2)*ROUND(G716,3),2)</f>
      </c>
      <c s="27" t="s">
        <v>55</v>
      </c>
      <c>
        <f>(M716*21)/100</f>
      </c>
      <c t="s">
        <v>27</v>
      </c>
    </row>
    <row r="717" spans="1:5" ht="12.75" customHeight="1">
      <c r="A717" s="30" t="s">
        <v>56</v>
      </c>
      <c r="E717" s="31" t="s">
        <v>1341</v>
      </c>
    </row>
    <row r="718" spans="1:5" ht="12.75" customHeight="1">
      <c r="A718" s="30" t="s">
        <v>57</v>
      </c>
      <c r="E718" s="32" t="s">
        <v>4</v>
      </c>
    </row>
    <row r="719" spans="5:5" ht="12.75" customHeight="1">
      <c r="E719" s="31" t="s">
        <v>58</v>
      </c>
    </row>
    <row r="720" spans="1:16" ht="12.75" customHeight="1">
      <c r="A720" t="s">
        <v>50</v>
      </c>
      <c s="6" t="s">
        <v>1880</v>
      </c>
      <c s="6" t="s">
        <v>1546</v>
      </c>
      <c t="s">
        <v>4</v>
      </c>
      <c s="26" t="s">
        <v>1344</v>
      </c>
      <c s="27" t="s">
        <v>98</v>
      </c>
      <c s="28">
        <v>11</v>
      </c>
      <c s="27">
        <v>0</v>
      </c>
      <c s="27">
        <f>ROUND(G720*H720,6)</f>
      </c>
      <c r="L720" s="29">
        <v>0</v>
      </c>
      <c s="24">
        <f>ROUND(ROUND(L720,2)*ROUND(G720,3),2)</f>
      </c>
      <c s="27" t="s">
        <v>55</v>
      </c>
      <c>
        <f>(M720*21)/100</f>
      </c>
      <c t="s">
        <v>27</v>
      </c>
    </row>
    <row r="721" spans="1:5" ht="12.75" customHeight="1">
      <c r="A721" s="30" t="s">
        <v>56</v>
      </c>
      <c r="E721" s="31" t="s">
        <v>1344</v>
      </c>
    </row>
    <row r="722" spans="1:5" ht="12.75" customHeight="1">
      <c r="A722" s="30" t="s">
        <v>57</v>
      </c>
      <c r="E722" s="32" t="s">
        <v>1881</v>
      </c>
    </row>
    <row r="723" spans="5:5" ht="12.75" customHeight="1">
      <c r="E723"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1884</v>
      </c>
      <c r="E8" s="23" t="s">
        <v>1885</v>
      </c>
      <c r="J8" s="22">
        <f>0+J9+J34+J191+J220</f>
      </c>
      <c s="22">
        <f>0+K9+K34+K191+K220</f>
      </c>
      <c s="22">
        <f>0+L9+L34+L191+L220</f>
      </c>
      <c s="22">
        <f>0+M9+M34+M191+M220</f>
      </c>
    </row>
    <row r="9" spans="1:13" ht="12.75" customHeight="1">
      <c r="A9" t="s">
        <v>47</v>
      </c>
      <c r="C9" s="7" t="s">
        <v>48</v>
      </c>
      <c r="E9" s="25" t="s">
        <v>1886</v>
      </c>
      <c r="J9" s="24">
        <f>0</f>
      </c>
      <c s="24">
        <f>0</f>
      </c>
      <c s="24">
        <f>0+L10+L14+L18+L22+L26+L30</f>
      </c>
      <c s="24">
        <f>0+M10+M14+M18+M22+M26+M30</f>
      </c>
    </row>
    <row r="10" spans="1:16" ht="12.75" customHeight="1">
      <c r="A10" t="s">
        <v>50</v>
      </c>
      <c s="6" t="s">
        <v>51</v>
      </c>
      <c s="6" t="s">
        <v>1667</v>
      </c>
      <c t="s">
        <v>4</v>
      </c>
      <c s="26" t="s">
        <v>1668</v>
      </c>
      <c s="27" t="s">
        <v>54</v>
      </c>
      <c s="28">
        <v>0.1</v>
      </c>
      <c s="27">
        <v>0</v>
      </c>
      <c s="27">
        <f>ROUND(G10*H10,6)</f>
      </c>
      <c r="L10" s="29">
        <v>0</v>
      </c>
      <c s="24">
        <f>ROUND(ROUND(L10,2)*ROUND(G10,3),2)</f>
      </c>
      <c s="27" t="s">
        <v>55</v>
      </c>
      <c>
        <f>(M10*21)/100</f>
      </c>
      <c t="s">
        <v>27</v>
      </c>
    </row>
    <row r="11" spans="1:5" ht="12.75" customHeight="1">
      <c r="A11" s="30" t="s">
        <v>56</v>
      </c>
      <c r="E11" s="31" t="s">
        <v>1668</v>
      </c>
    </row>
    <row r="12" spans="1:5" ht="12.75" customHeight="1">
      <c r="A12" s="30" t="s">
        <v>57</v>
      </c>
      <c r="E12" s="32" t="s">
        <v>4</v>
      </c>
    </row>
    <row r="13" spans="5:5" ht="12.75" customHeight="1">
      <c r="E13" s="31" t="s">
        <v>58</v>
      </c>
    </row>
    <row r="14" spans="1:16" ht="12.75" customHeight="1">
      <c r="A14" t="s">
        <v>50</v>
      </c>
      <c s="6" t="s">
        <v>27</v>
      </c>
      <c s="6" t="s">
        <v>1887</v>
      </c>
      <c t="s">
        <v>4</v>
      </c>
      <c s="26" t="s">
        <v>1888</v>
      </c>
      <c s="27" t="s">
        <v>54</v>
      </c>
      <c s="28">
        <v>0.8</v>
      </c>
      <c s="27">
        <v>0</v>
      </c>
      <c s="27">
        <f>ROUND(G14*H14,6)</f>
      </c>
      <c r="L14" s="29">
        <v>0</v>
      </c>
      <c s="24">
        <f>ROUND(ROUND(L14,2)*ROUND(G14,3),2)</f>
      </c>
      <c s="27" t="s">
        <v>55</v>
      </c>
      <c>
        <f>(M14*21)/100</f>
      </c>
      <c t="s">
        <v>27</v>
      </c>
    </row>
    <row r="15" spans="1:5" ht="12.75" customHeight="1">
      <c r="A15" s="30" t="s">
        <v>56</v>
      </c>
      <c r="E15" s="31" t="s">
        <v>1888</v>
      </c>
    </row>
    <row r="16" spans="1:5" ht="12.75" customHeight="1">
      <c r="A16" s="30" t="s">
        <v>57</v>
      </c>
      <c r="E16" s="32" t="s">
        <v>4</v>
      </c>
    </row>
    <row r="17" spans="5:5" ht="12.75" customHeight="1">
      <c r="E17" s="31" t="s">
        <v>58</v>
      </c>
    </row>
    <row r="18" spans="1:16" ht="12.75" customHeight="1">
      <c r="A18" t="s">
        <v>50</v>
      </c>
      <c s="6" t="s">
        <v>25</v>
      </c>
      <c s="6" t="s">
        <v>273</v>
      </c>
      <c t="s">
        <v>4</v>
      </c>
      <c s="26" t="s">
        <v>274</v>
      </c>
      <c s="27" t="s">
        <v>54</v>
      </c>
      <c s="28">
        <v>47</v>
      </c>
      <c s="27">
        <v>0</v>
      </c>
      <c s="27">
        <f>ROUND(G18*H18,6)</f>
      </c>
      <c r="L18" s="29">
        <v>0</v>
      </c>
      <c s="24">
        <f>ROUND(ROUND(L18,2)*ROUND(G18,3),2)</f>
      </c>
      <c s="27" t="s">
        <v>55</v>
      </c>
      <c>
        <f>(M18*21)/100</f>
      </c>
      <c t="s">
        <v>27</v>
      </c>
    </row>
    <row r="19" spans="1:5" ht="12.75" customHeight="1">
      <c r="A19" s="30" t="s">
        <v>56</v>
      </c>
      <c r="E19" s="31" t="s">
        <v>274</v>
      </c>
    </row>
    <row r="20" spans="1:5" ht="12.75" customHeight="1">
      <c r="A20" s="30" t="s">
        <v>57</v>
      </c>
      <c r="E20" s="32" t="s">
        <v>4</v>
      </c>
    </row>
    <row r="21" spans="5:5" ht="12.75" customHeight="1">
      <c r="E21" s="31" t="s">
        <v>58</v>
      </c>
    </row>
    <row r="22" spans="1:16" ht="12.75" customHeight="1">
      <c r="A22" t="s">
        <v>50</v>
      </c>
      <c s="6" t="s">
        <v>68</v>
      </c>
      <c s="6" t="s">
        <v>1889</v>
      </c>
      <c t="s">
        <v>4</v>
      </c>
      <c s="26" t="s">
        <v>1890</v>
      </c>
      <c s="27" t="s">
        <v>54</v>
      </c>
      <c s="28">
        <v>0.5</v>
      </c>
      <c s="27">
        <v>0</v>
      </c>
      <c s="27">
        <f>ROUND(G22*H22,6)</f>
      </c>
      <c r="L22" s="29">
        <v>0</v>
      </c>
      <c s="24">
        <f>ROUND(ROUND(L22,2)*ROUND(G22,3),2)</f>
      </c>
      <c s="27" t="s">
        <v>55</v>
      </c>
      <c>
        <f>(M22*21)/100</f>
      </c>
      <c t="s">
        <v>27</v>
      </c>
    </row>
    <row r="23" spans="1:5" ht="12.75" customHeight="1">
      <c r="A23" s="30" t="s">
        <v>56</v>
      </c>
      <c r="E23" s="31" t="s">
        <v>1890</v>
      </c>
    </row>
    <row r="24" spans="1:5" ht="12.75" customHeight="1">
      <c r="A24" s="30" t="s">
        <v>57</v>
      </c>
      <c r="E24" s="32" t="s">
        <v>4</v>
      </c>
    </row>
    <row r="25" spans="5:5" ht="12.75" customHeight="1">
      <c r="E25" s="31" t="s">
        <v>58</v>
      </c>
    </row>
    <row r="26" spans="1:16" ht="12.75" customHeight="1">
      <c r="A26" t="s">
        <v>50</v>
      </c>
      <c s="6" t="s">
        <v>71</v>
      </c>
      <c s="6" t="s">
        <v>1891</v>
      </c>
      <c t="s">
        <v>4</v>
      </c>
      <c s="26" t="s">
        <v>1892</v>
      </c>
      <c s="27" t="s">
        <v>54</v>
      </c>
      <c s="28">
        <v>1</v>
      </c>
      <c s="27">
        <v>0</v>
      </c>
      <c s="27">
        <f>ROUND(G26*H26,6)</f>
      </c>
      <c r="L26" s="29">
        <v>0</v>
      </c>
      <c s="24">
        <f>ROUND(ROUND(L26,2)*ROUND(G26,3),2)</f>
      </c>
      <c s="27" t="s">
        <v>55</v>
      </c>
      <c>
        <f>(M26*21)/100</f>
      </c>
      <c t="s">
        <v>27</v>
      </c>
    </row>
    <row r="27" spans="1:5" ht="12.75" customHeight="1">
      <c r="A27" s="30" t="s">
        <v>56</v>
      </c>
      <c r="E27" s="31" t="s">
        <v>1892</v>
      </c>
    </row>
    <row r="28" spans="1:5" ht="12.75" customHeight="1">
      <c r="A28" s="30" t="s">
        <v>57</v>
      </c>
      <c r="E28" s="32" t="s">
        <v>4</v>
      </c>
    </row>
    <row r="29" spans="5:5" ht="12.75" customHeight="1">
      <c r="E29" s="31" t="s">
        <v>58</v>
      </c>
    </row>
    <row r="30" spans="1:16" ht="12.75" customHeight="1">
      <c r="A30" t="s">
        <v>50</v>
      </c>
      <c s="6" t="s">
        <v>26</v>
      </c>
      <c s="6" t="s">
        <v>1671</v>
      </c>
      <c t="s">
        <v>4</v>
      </c>
      <c s="26" t="s">
        <v>1672</v>
      </c>
      <c s="27" t="s">
        <v>54</v>
      </c>
      <c s="28">
        <v>0.1</v>
      </c>
      <c s="27">
        <v>0</v>
      </c>
      <c s="27">
        <f>ROUND(G30*H30,6)</f>
      </c>
      <c r="L30" s="29">
        <v>0</v>
      </c>
      <c s="24">
        <f>ROUND(ROUND(L30,2)*ROUND(G30,3),2)</f>
      </c>
      <c s="27" t="s">
        <v>55</v>
      </c>
      <c>
        <f>(M30*21)/100</f>
      </c>
      <c t="s">
        <v>27</v>
      </c>
    </row>
    <row r="31" spans="1:5" ht="12.75" customHeight="1">
      <c r="A31" s="30" t="s">
        <v>56</v>
      </c>
      <c r="E31" s="31" t="s">
        <v>1672</v>
      </c>
    </row>
    <row r="32" spans="1:5" ht="12.75" customHeight="1">
      <c r="A32" s="30" t="s">
        <v>57</v>
      </c>
      <c r="E32" s="32" t="s">
        <v>4</v>
      </c>
    </row>
    <row r="33" spans="5:5" ht="12.75" customHeight="1">
      <c r="E33" s="31" t="s">
        <v>58</v>
      </c>
    </row>
    <row r="34" spans="1:13" ht="12.75" customHeight="1">
      <c r="A34" t="s">
        <v>47</v>
      </c>
      <c r="C34" s="7" t="s">
        <v>385</v>
      </c>
      <c r="E34" s="25" t="s">
        <v>1893</v>
      </c>
      <c r="J34" s="24">
        <f>0</f>
      </c>
      <c s="24">
        <f>0</f>
      </c>
      <c s="24">
        <f>0+L35+L39+L43+L47+L51+L55+L59+L63+L67+L71+L75+L79+L83+L87+L91+L95+L99+L103+L107+L111+L115+L119+L123+L127+L131+L135+L139+L143+L147+L151+L155+L159+L163+L167+L171+L175+L179+L183+L187</f>
      </c>
      <c s="24">
        <f>0+M35+M39+M43+M47+M51+M55+M59+M63+M67+M71+M75+M79+M83+M87+M91+M95+M99+M103+M107+M111+M115+M119+M123+M127+M131+M135+M139+M143+M147+M151+M155+M159+M163+M167+M171+M175+M179+M183+M187</f>
      </c>
    </row>
    <row r="35" spans="1:16" ht="12.75" customHeight="1">
      <c r="A35" t="s">
        <v>50</v>
      </c>
      <c s="6" t="s">
        <v>76</v>
      </c>
      <c s="6" t="s">
        <v>1894</v>
      </c>
      <c t="s">
        <v>4</v>
      </c>
      <c s="26" t="s">
        <v>1895</v>
      </c>
      <c s="27" t="s">
        <v>98</v>
      </c>
      <c s="28">
        <v>17</v>
      </c>
      <c s="27">
        <v>0</v>
      </c>
      <c s="27">
        <f>ROUND(G35*H35,6)</f>
      </c>
      <c r="L35" s="29">
        <v>0</v>
      </c>
      <c s="24">
        <f>ROUND(ROUND(L35,2)*ROUND(G35,3),2)</f>
      </c>
      <c s="27" t="s">
        <v>55</v>
      </c>
      <c>
        <f>(M35*21)/100</f>
      </c>
      <c t="s">
        <v>27</v>
      </c>
    </row>
    <row r="36" spans="1:5" ht="12.75" customHeight="1">
      <c r="A36" s="30" t="s">
        <v>56</v>
      </c>
      <c r="E36" s="31" t="s">
        <v>1896</v>
      </c>
    </row>
    <row r="37" spans="1:5" ht="12.75" customHeight="1">
      <c r="A37" s="30" t="s">
        <v>57</v>
      </c>
      <c r="E37" s="32" t="s">
        <v>4</v>
      </c>
    </row>
    <row r="38" spans="5:5" ht="12.75" customHeight="1">
      <c r="E38" s="31" t="s">
        <v>1897</v>
      </c>
    </row>
    <row r="39" spans="1:16" ht="12.75" customHeight="1">
      <c r="A39" t="s">
        <v>50</v>
      </c>
      <c s="6" t="s">
        <v>79</v>
      </c>
      <c s="6" t="s">
        <v>1898</v>
      </c>
      <c t="s">
        <v>4</v>
      </c>
      <c s="26" t="s">
        <v>1899</v>
      </c>
      <c s="27" t="s">
        <v>98</v>
      </c>
      <c s="28">
        <v>17</v>
      </c>
      <c s="27">
        <v>0</v>
      </c>
      <c s="27">
        <f>ROUND(G39*H39,6)</f>
      </c>
      <c r="L39" s="29">
        <v>0</v>
      </c>
      <c s="24">
        <f>ROUND(ROUND(L39,2)*ROUND(G39,3),2)</f>
      </c>
      <c s="27" t="s">
        <v>55</v>
      </c>
      <c>
        <f>(M39*21)/100</f>
      </c>
      <c t="s">
        <v>27</v>
      </c>
    </row>
    <row r="40" spans="1:5" ht="12.75" customHeight="1">
      <c r="A40" s="30" t="s">
        <v>56</v>
      </c>
      <c r="E40" s="31" t="s">
        <v>1899</v>
      </c>
    </row>
    <row r="41" spans="1:5" ht="12.75" customHeight="1">
      <c r="A41" s="30" t="s">
        <v>57</v>
      </c>
      <c r="E41" s="32" t="s">
        <v>4</v>
      </c>
    </row>
    <row r="42" spans="5:5" ht="12.75" customHeight="1">
      <c r="E42" s="31" t="s">
        <v>1900</v>
      </c>
    </row>
    <row r="43" spans="1:16" ht="12.75" customHeight="1">
      <c r="A43" t="s">
        <v>50</v>
      </c>
      <c s="6" t="s">
        <v>83</v>
      </c>
      <c s="6" t="s">
        <v>1901</v>
      </c>
      <c t="s">
        <v>4</v>
      </c>
      <c s="26" t="s">
        <v>1902</v>
      </c>
      <c s="27" t="s">
        <v>98</v>
      </c>
      <c s="28">
        <v>17</v>
      </c>
      <c s="27">
        <v>0</v>
      </c>
      <c s="27">
        <f>ROUND(G43*H43,6)</f>
      </c>
      <c r="L43" s="29">
        <v>0</v>
      </c>
      <c s="24">
        <f>ROUND(ROUND(L43,2)*ROUND(G43,3),2)</f>
      </c>
      <c s="27" t="s">
        <v>55</v>
      </c>
      <c>
        <f>(M43*21)/100</f>
      </c>
      <c t="s">
        <v>27</v>
      </c>
    </row>
    <row r="44" spans="1:5" ht="12.75" customHeight="1">
      <c r="A44" s="30" t="s">
        <v>56</v>
      </c>
      <c r="E44" s="31" t="s">
        <v>1902</v>
      </c>
    </row>
    <row r="45" spans="1:5" ht="12.75" customHeight="1">
      <c r="A45" s="30" t="s">
        <v>57</v>
      </c>
      <c r="E45" s="32" t="s">
        <v>4</v>
      </c>
    </row>
    <row r="46" spans="5:5" ht="12.75" customHeight="1">
      <c r="E46" s="31" t="s">
        <v>1903</v>
      </c>
    </row>
    <row r="47" spans="1:16" ht="12.75" customHeight="1">
      <c r="A47" t="s">
        <v>50</v>
      </c>
      <c s="6" t="s">
        <v>86</v>
      </c>
      <c s="6" t="s">
        <v>1904</v>
      </c>
      <c t="s">
        <v>4</v>
      </c>
      <c s="26" t="s">
        <v>1905</v>
      </c>
      <c s="27" t="s">
        <v>98</v>
      </c>
      <c s="28">
        <v>4</v>
      </c>
      <c s="27">
        <v>0</v>
      </c>
      <c s="27">
        <f>ROUND(G47*H47,6)</f>
      </c>
      <c r="L47" s="29">
        <v>0</v>
      </c>
      <c s="24">
        <f>ROUND(ROUND(L47,2)*ROUND(G47,3),2)</f>
      </c>
      <c s="27" t="s">
        <v>55</v>
      </c>
      <c>
        <f>(M47*21)/100</f>
      </c>
      <c t="s">
        <v>27</v>
      </c>
    </row>
    <row r="48" spans="1:5" ht="12.75" customHeight="1">
      <c r="A48" s="30" t="s">
        <v>56</v>
      </c>
      <c r="E48" s="31" t="s">
        <v>1905</v>
      </c>
    </row>
    <row r="49" spans="1:5" ht="12.75" customHeight="1">
      <c r="A49" s="30" t="s">
        <v>57</v>
      </c>
      <c r="E49" s="32" t="s">
        <v>4</v>
      </c>
    </row>
    <row r="50" spans="5:5" ht="12.75" customHeight="1">
      <c r="E50" s="31" t="s">
        <v>58</v>
      </c>
    </row>
    <row r="51" spans="1:16" ht="12.75" customHeight="1">
      <c r="A51" t="s">
        <v>50</v>
      </c>
      <c s="6" t="s">
        <v>89</v>
      </c>
      <c s="6" t="s">
        <v>1461</v>
      </c>
      <c t="s">
        <v>4</v>
      </c>
      <c s="26" t="s">
        <v>1462</v>
      </c>
      <c s="27" t="s">
        <v>82</v>
      </c>
      <c s="28">
        <v>30</v>
      </c>
      <c s="27">
        <v>0</v>
      </c>
      <c s="27">
        <f>ROUND(G51*H51,6)</f>
      </c>
      <c r="L51" s="29">
        <v>0</v>
      </c>
      <c s="24">
        <f>ROUND(ROUND(L51,2)*ROUND(G51,3),2)</f>
      </c>
      <c s="27" t="s">
        <v>55</v>
      </c>
      <c>
        <f>(M51*21)/100</f>
      </c>
      <c t="s">
        <v>27</v>
      </c>
    </row>
    <row r="52" spans="1:5" ht="12.75" customHeight="1">
      <c r="A52" s="30" t="s">
        <v>56</v>
      </c>
      <c r="E52" s="31" t="s">
        <v>1462</v>
      </c>
    </row>
    <row r="53" spans="1:5" ht="12.75" customHeight="1">
      <c r="A53" s="30" t="s">
        <v>57</v>
      </c>
      <c r="E53" s="32" t="s">
        <v>4</v>
      </c>
    </row>
    <row r="54" spans="5:5" ht="12.75" customHeight="1">
      <c r="E54" s="31" t="s">
        <v>58</v>
      </c>
    </row>
    <row r="55" spans="1:16" ht="12.75" customHeight="1">
      <c r="A55" t="s">
        <v>50</v>
      </c>
      <c s="6" t="s">
        <v>92</v>
      </c>
      <c s="6" t="s">
        <v>374</v>
      </c>
      <c t="s">
        <v>4</v>
      </c>
      <c s="26" t="s">
        <v>375</v>
      </c>
      <c s="27" t="s">
        <v>98</v>
      </c>
      <c s="28">
        <v>4</v>
      </c>
      <c s="27">
        <v>0</v>
      </c>
      <c s="27">
        <f>ROUND(G55*H55,6)</f>
      </c>
      <c r="L55" s="29">
        <v>0</v>
      </c>
      <c s="24">
        <f>ROUND(ROUND(L55,2)*ROUND(G55,3),2)</f>
      </c>
      <c s="27" t="s">
        <v>55</v>
      </c>
      <c>
        <f>(M55*21)/100</f>
      </c>
      <c t="s">
        <v>27</v>
      </c>
    </row>
    <row r="56" spans="1:5" ht="12.75" customHeight="1">
      <c r="A56" s="30" t="s">
        <v>56</v>
      </c>
      <c r="E56" s="31" t="s">
        <v>375</v>
      </c>
    </row>
    <row r="57" spans="1:5" ht="12.75" customHeight="1">
      <c r="A57" s="30" t="s">
        <v>57</v>
      </c>
      <c r="E57" s="32" t="s">
        <v>4</v>
      </c>
    </row>
    <row r="58" spans="5:5" ht="12.75" customHeight="1">
      <c r="E58" s="31" t="s">
        <v>58</v>
      </c>
    </row>
    <row r="59" spans="1:16" ht="12.75" customHeight="1">
      <c r="A59" t="s">
        <v>50</v>
      </c>
      <c s="6" t="s">
        <v>95</v>
      </c>
      <c s="6" t="s">
        <v>1624</v>
      </c>
      <c t="s">
        <v>4</v>
      </c>
      <c s="26" t="s">
        <v>1625</v>
      </c>
      <c s="27" t="s">
        <v>82</v>
      </c>
      <c s="28">
        <v>20</v>
      </c>
      <c s="27">
        <v>0</v>
      </c>
      <c s="27">
        <f>ROUND(G59*H59,6)</f>
      </c>
      <c r="L59" s="29">
        <v>0</v>
      </c>
      <c s="24">
        <f>ROUND(ROUND(L59,2)*ROUND(G59,3),2)</f>
      </c>
      <c s="27" t="s">
        <v>55</v>
      </c>
      <c>
        <f>(M59*21)/100</f>
      </c>
      <c t="s">
        <v>27</v>
      </c>
    </row>
    <row r="60" spans="1:5" ht="12.75" customHeight="1">
      <c r="A60" s="30" t="s">
        <v>56</v>
      </c>
      <c r="E60" s="31" t="s">
        <v>1625</v>
      </c>
    </row>
    <row r="61" spans="1:5" ht="12.75" customHeight="1">
      <c r="A61" s="30" t="s">
        <v>57</v>
      </c>
      <c r="E61" s="32" t="s">
        <v>4</v>
      </c>
    </row>
    <row r="62" spans="5:5" ht="12.75" customHeight="1">
      <c r="E62" s="31" t="s">
        <v>58</v>
      </c>
    </row>
    <row r="63" spans="1:16" ht="12.75" customHeight="1">
      <c r="A63" t="s">
        <v>50</v>
      </c>
      <c s="6" t="s">
        <v>99</v>
      </c>
      <c s="6" t="s">
        <v>567</v>
      </c>
      <c t="s">
        <v>4</v>
      </c>
      <c s="26" t="s">
        <v>568</v>
      </c>
      <c s="27" t="s">
        <v>82</v>
      </c>
      <c s="28">
        <v>310</v>
      </c>
      <c s="27">
        <v>0</v>
      </c>
      <c s="27">
        <f>ROUND(G63*H63,6)</f>
      </c>
      <c r="L63" s="29">
        <v>0</v>
      </c>
      <c s="24">
        <f>ROUND(ROUND(L63,2)*ROUND(G63,3),2)</f>
      </c>
      <c s="27" t="s">
        <v>55</v>
      </c>
      <c>
        <f>(M63*21)/100</f>
      </c>
      <c t="s">
        <v>27</v>
      </c>
    </row>
    <row r="64" spans="1:5" ht="12.75" customHeight="1">
      <c r="A64" s="30" t="s">
        <v>56</v>
      </c>
      <c r="E64" s="31" t="s">
        <v>568</v>
      </c>
    </row>
    <row r="65" spans="1:5" ht="12.75" customHeight="1">
      <c r="A65" s="30" t="s">
        <v>57</v>
      </c>
      <c r="E65" s="32" t="s">
        <v>4</v>
      </c>
    </row>
    <row r="66" spans="5:5" ht="12.75" customHeight="1">
      <c r="E66" s="31" t="s">
        <v>58</v>
      </c>
    </row>
    <row r="67" spans="1:16" ht="12.75" customHeight="1">
      <c r="A67" t="s">
        <v>50</v>
      </c>
      <c s="6" t="s">
        <v>102</v>
      </c>
      <c s="6" t="s">
        <v>992</v>
      </c>
      <c t="s">
        <v>4</v>
      </c>
      <c s="26" t="s">
        <v>993</v>
      </c>
      <c s="27" t="s">
        <v>82</v>
      </c>
      <c s="28">
        <v>100</v>
      </c>
      <c s="27">
        <v>0</v>
      </c>
      <c s="27">
        <f>ROUND(G67*H67,6)</f>
      </c>
      <c r="L67" s="29">
        <v>0</v>
      </c>
      <c s="24">
        <f>ROUND(ROUND(L67,2)*ROUND(G67,3),2)</f>
      </c>
      <c s="27" t="s">
        <v>55</v>
      </c>
      <c>
        <f>(M67*21)/100</f>
      </c>
      <c t="s">
        <v>27</v>
      </c>
    </row>
    <row r="68" spans="1:5" ht="12.75" customHeight="1">
      <c r="A68" s="30" t="s">
        <v>56</v>
      </c>
      <c r="E68" s="31" t="s">
        <v>993</v>
      </c>
    </row>
    <row r="69" spans="1:5" ht="12.75" customHeight="1">
      <c r="A69" s="30" t="s">
        <v>57</v>
      </c>
      <c r="E69" s="32" t="s">
        <v>4</v>
      </c>
    </row>
    <row r="70" spans="5:5" ht="12.75" customHeight="1">
      <c r="E70" s="31" t="s">
        <v>1906</v>
      </c>
    </row>
    <row r="71" spans="1:16" ht="12.75" customHeight="1">
      <c r="A71" t="s">
        <v>50</v>
      </c>
      <c s="6" t="s">
        <v>105</v>
      </c>
      <c s="6" t="s">
        <v>1907</v>
      </c>
      <c t="s">
        <v>4</v>
      </c>
      <c s="26" t="s">
        <v>1908</v>
      </c>
      <c s="27" t="s">
        <v>82</v>
      </c>
      <c s="28">
        <v>1100</v>
      </c>
      <c s="27">
        <v>0</v>
      </c>
      <c s="27">
        <f>ROUND(G71*H71,6)</f>
      </c>
      <c r="L71" s="29">
        <v>0</v>
      </c>
      <c s="24">
        <f>ROUND(ROUND(L71,2)*ROUND(G71,3),2)</f>
      </c>
      <c s="27" t="s">
        <v>55</v>
      </c>
      <c>
        <f>(M71*21)/100</f>
      </c>
      <c t="s">
        <v>27</v>
      </c>
    </row>
    <row r="72" spans="1:5" ht="12.75" customHeight="1">
      <c r="A72" s="30" t="s">
        <v>56</v>
      </c>
      <c r="E72" s="31" t="s">
        <v>1908</v>
      </c>
    </row>
    <row r="73" spans="1:5" ht="12.75" customHeight="1">
      <c r="A73" s="30" t="s">
        <v>57</v>
      </c>
      <c r="E73" s="32" t="s">
        <v>4</v>
      </c>
    </row>
    <row r="74" spans="5:5" ht="12.75" customHeight="1">
      <c r="E74" s="31" t="s">
        <v>1906</v>
      </c>
    </row>
    <row r="75" spans="1:16" ht="12.75" customHeight="1">
      <c r="A75" t="s">
        <v>50</v>
      </c>
      <c s="6" t="s">
        <v>108</v>
      </c>
      <c s="6" t="s">
        <v>1909</v>
      </c>
      <c t="s">
        <v>4</v>
      </c>
      <c s="26" t="s">
        <v>1910</v>
      </c>
      <c s="27" t="s">
        <v>82</v>
      </c>
      <c s="28">
        <v>400</v>
      </c>
      <c s="27">
        <v>0</v>
      </c>
      <c s="27">
        <f>ROUND(G75*H75,6)</f>
      </c>
      <c r="L75" s="29">
        <v>0</v>
      </c>
      <c s="24">
        <f>ROUND(ROUND(L75,2)*ROUND(G75,3),2)</f>
      </c>
      <c s="27" t="s">
        <v>55</v>
      </c>
      <c>
        <f>(M75*21)/100</f>
      </c>
      <c t="s">
        <v>27</v>
      </c>
    </row>
    <row r="76" spans="1:5" ht="12.75" customHeight="1">
      <c r="A76" s="30" t="s">
        <v>56</v>
      </c>
      <c r="E76" s="31" t="s">
        <v>1910</v>
      </c>
    </row>
    <row r="77" spans="1:5" ht="12.75" customHeight="1">
      <c r="A77" s="30" t="s">
        <v>57</v>
      </c>
      <c r="E77" s="32" t="s">
        <v>4</v>
      </c>
    </row>
    <row r="78" spans="5:5" ht="12.75" customHeight="1">
      <c r="E78" s="31" t="s">
        <v>1906</v>
      </c>
    </row>
    <row r="79" spans="1:16" ht="12.75" customHeight="1">
      <c r="A79" t="s">
        <v>50</v>
      </c>
      <c s="6" t="s">
        <v>111</v>
      </c>
      <c s="6" t="s">
        <v>980</v>
      </c>
      <c t="s">
        <v>4</v>
      </c>
      <c s="26" t="s">
        <v>981</v>
      </c>
      <c s="27" t="s">
        <v>82</v>
      </c>
      <c s="28">
        <v>800</v>
      </c>
      <c s="27">
        <v>0</v>
      </c>
      <c s="27">
        <f>ROUND(G79*H79,6)</f>
      </c>
      <c r="L79" s="29">
        <v>0</v>
      </c>
      <c s="24">
        <f>ROUND(ROUND(L79,2)*ROUND(G79,3),2)</f>
      </c>
      <c s="27" t="s">
        <v>55</v>
      </c>
      <c>
        <f>(M79*21)/100</f>
      </c>
      <c t="s">
        <v>27</v>
      </c>
    </row>
    <row r="80" spans="1:5" ht="12.75" customHeight="1">
      <c r="A80" s="30" t="s">
        <v>56</v>
      </c>
      <c r="E80" s="31" t="s">
        <v>981</v>
      </c>
    </row>
    <row r="81" spans="1:5" ht="12.75" customHeight="1">
      <c r="A81" s="30" t="s">
        <v>57</v>
      </c>
      <c r="E81" s="32" t="s">
        <v>4</v>
      </c>
    </row>
    <row r="82" spans="5:5" ht="12.75" customHeight="1">
      <c r="E82" s="31" t="s">
        <v>1906</v>
      </c>
    </row>
    <row r="83" spans="1:16" ht="12.75" customHeight="1">
      <c r="A83" t="s">
        <v>50</v>
      </c>
      <c s="6" t="s">
        <v>114</v>
      </c>
      <c s="6" t="s">
        <v>984</v>
      </c>
      <c t="s">
        <v>4</v>
      </c>
      <c s="26" t="s">
        <v>985</v>
      </c>
      <c s="27" t="s">
        <v>82</v>
      </c>
      <c s="28">
        <v>400</v>
      </c>
      <c s="27">
        <v>0</v>
      </c>
      <c s="27">
        <f>ROUND(G83*H83,6)</f>
      </c>
      <c r="L83" s="29">
        <v>0</v>
      </c>
      <c s="24">
        <f>ROUND(ROUND(L83,2)*ROUND(G83,3),2)</f>
      </c>
      <c s="27" t="s">
        <v>55</v>
      </c>
      <c>
        <f>(M83*21)/100</f>
      </c>
      <c t="s">
        <v>27</v>
      </c>
    </row>
    <row r="84" spans="1:5" ht="12.75" customHeight="1">
      <c r="A84" s="30" t="s">
        <v>56</v>
      </c>
      <c r="E84" s="31" t="s">
        <v>985</v>
      </c>
    </row>
    <row r="85" spans="1:5" ht="12.75" customHeight="1">
      <c r="A85" s="30" t="s">
        <v>57</v>
      </c>
      <c r="E85" s="32" t="s">
        <v>4</v>
      </c>
    </row>
    <row r="86" spans="5:5" ht="12.75" customHeight="1">
      <c r="E86" s="31" t="s">
        <v>1906</v>
      </c>
    </row>
    <row r="87" spans="1:16" ht="12.75" customHeight="1">
      <c r="A87" t="s">
        <v>50</v>
      </c>
      <c s="6" t="s">
        <v>117</v>
      </c>
      <c s="6" t="s">
        <v>368</v>
      </c>
      <c t="s">
        <v>4</v>
      </c>
      <c s="26" t="s">
        <v>369</v>
      </c>
      <c s="27" t="s">
        <v>98</v>
      </c>
      <c s="28">
        <v>38</v>
      </c>
      <c s="27">
        <v>0</v>
      </c>
      <c s="27">
        <f>ROUND(G87*H87,6)</f>
      </c>
      <c r="L87" s="29">
        <v>0</v>
      </c>
      <c s="24">
        <f>ROUND(ROUND(L87,2)*ROUND(G87,3),2)</f>
      </c>
      <c s="27" t="s">
        <v>55</v>
      </c>
      <c>
        <f>(M87*21)/100</f>
      </c>
      <c t="s">
        <v>27</v>
      </c>
    </row>
    <row r="88" spans="1:5" ht="12.75" customHeight="1">
      <c r="A88" s="30" t="s">
        <v>56</v>
      </c>
      <c r="E88" s="31" t="s">
        <v>369</v>
      </c>
    </row>
    <row r="89" spans="1:5" ht="12.75" customHeight="1">
      <c r="A89" s="30" t="s">
        <v>57</v>
      </c>
      <c r="E89" s="32" t="s">
        <v>4</v>
      </c>
    </row>
    <row r="90" spans="5:5" ht="12.75" customHeight="1">
      <c r="E90" s="31" t="s">
        <v>58</v>
      </c>
    </row>
    <row r="91" spans="1:16" ht="12.75" customHeight="1">
      <c r="A91" t="s">
        <v>50</v>
      </c>
      <c s="6" t="s">
        <v>121</v>
      </c>
      <c s="6" t="s">
        <v>994</v>
      </c>
      <c t="s">
        <v>4</v>
      </c>
      <c s="26" t="s">
        <v>995</v>
      </c>
      <c s="27" t="s">
        <v>98</v>
      </c>
      <c s="28">
        <v>16</v>
      </c>
      <c s="27">
        <v>0</v>
      </c>
      <c s="27">
        <f>ROUND(G91*H91,6)</f>
      </c>
      <c r="L91" s="29">
        <v>0</v>
      </c>
      <c s="24">
        <f>ROUND(ROUND(L91,2)*ROUND(G91,3),2)</f>
      </c>
      <c s="27" t="s">
        <v>55</v>
      </c>
      <c>
        <f>(M91*21)/100</f>
      </c>
      <c t="s">
        <v>27</v>
      </c>
    </row>
    <row r="92" spans="1:5" ht="12.75" customHeight="1">
      <c r="A92" s="30" t="s">
        <v>56</v>
      </c>
      <c r="E92" s="31" t="s">
        <v>995</v>
      </c>
    </row>
    <row r="93" spans="1:5" ht="12.75" customHeight="1">
      <c r="A93" s="30" t="s">
        <v>57</v>
      </c>
      <c r="E93" s="32" t="s">
        <v>4</v>
      </c>
    </row>
    <row r="94" spans="5:5" ht="12.75" customHeight="1">
      <c r="E94" s="31" t="s">
        <v>58</v>
      </c>
    </row>
    <row r="95" spans="1:16" ht="12.75" customHeight="1">
      <c r="A95" t="s">
        <v>50</v>
      </c>
      <c s="6" t="s">
        <v>126</v>
      </c>
      <c s="6" t="s">
        <v>982</v>
      </c>
      <c t="s">
        <v>4</v>
      </c>
      <c s="26" t="s">
        <v>983</v>
      </c>
      <c s="27" t="s">
        <v>98</v>
      </c>
      <c s="28">
        <v>38</v>
      </c>
      <c s="27">
        <v>0</v>
      </c>
      <c s="27">
        <f>ROUND(G95*H95,6)</f>
      </c>
      <c r="L95" s="29">
        <v>0</v>
      </c>
      <c s="24">
        <f>ROUND(ROUND(L95,2)*ROUND(G95,3),2)</f>
      </c>
      <c s="27" t="s">
        <v>55</v>
      </c>
      <c>
        <f>(M95*21)/100</f>
      </c>
      <c t="s">
        <v>27</v>
      </c>
    </row>
    <row r="96" spans="1:5" ht="12.75" customHeight="1">
      <c r="A96" s="30" t="s">
        <v>56</v>
      </c>
      <c r="E96" s="31" t="s">
        <v>983</v>
      </c>
    </row>
    <row r="97" spans="1:5" ht="12.75" customHeight="1">
      <c r="A97" s="30" t="s">
        <v>57</v>
      </c>
      <c r="E97" s="32" t="s">
        <v>4</v>
      </c>
    </row>
    <row r="98" spans="5:5" ht="12.75" customHeight="1">
      <c r="E98" s="31" t="s">
        <v>58</v>
      </c>
    </row>
    <row r="99" spans="1:16" ht="12.75" customHeight="1">
      <c r="A99" t="s">
        <v>50</v>
      </c>
      <c s="6" t="s">
        <v>130</v>
      </c>
      <c s="6" t="s">
        <v>986</v>
      </c>
      <c t="s">
        <v>4</v>
      </c>
      <c s="26" t="s">
        <v>987</v>
      </c>
      <c s="27" t="s">
        <v>98</v>
      </c>
      <c s="28">
        <v>14</v>
      </c>
      <c s="27">
        <v>0</v>
      </c>
      <c s="27">
        <f>ROUND(G99*H99,6)</f>
      </c>
      <c r="L99" s="29">
        <v>0</v>
      </c>
      <c s="24">
        <f>ROUND(ROUND(L99,2)*ROUND(G99,3),2)</f>
      </c>
      <c s="27" t="s">
        <v>55</v>
      </c>
      <c>
        <f>(M99*21)/100</f>
      </c>
      <c t="s">
        <v>27</v>
      </c>
    </row>
    <row r="100" spans="1:5" ht="12.75" customHeight="1">
      <c r="A100" s="30" t="s">
        <v>56</v>
      </c>
      <c r="E100" s="31" t="s">
        <v>987</v>
      </c>
    </row>
    <row r="101" spans="1:5" ht="12.75" customHeight="1">
      <c r="A101" s="30" t="s">
        <v>57</v>
      </c>
      <c r="E101" s="32" t="s">
        <v>4</v>
      </c>
    </row>
    <row r="102" spans="5:5" ht="12.75" customHeight="1">
      <c r="E102" s="31" t="s">
        <v>58</v>
      </c>
    </row>
    <row r="103" spans="1:16" ht="12.75" customHeight="1">
      <c r="A103" t="s">
        <v>50</v>
      </c>
      <c s="6" t="s">
        <v>133</v>
      </c>
      <c s="6" t="s">
        <v>1634</v>
      </c>
      <c t="s">
        <v>4</v>
      </c>
      <c s="26" t="s">
        <v>1635</v>
      </c>
      <c s="27" t="s">
        <v>98</v>
      </c>
      <c s="28">
        <v>27</v>
      </c>
      <c s="27">
        <v>0</v>
      </c>
      <c s="27">
        <f>ROUND(G103*H103,6)</f>
      </c>
      <c r="L103" s="29">
        <v>0</v>
      </c>
      <c s="24">
        <f>ROUND(ROUND(L103,2)*ROUND(G103,3),2)</f>
      </c>
      <c s="27" t="s">
        <v>55</v>
      </c>
      <c>
        <f>(M103*21)/100</f>
      </c>
      <c t="s">
        <v>27</v>
      </c>
    </row>
    <row r="104" spans="1:5" ht="12.75" customHeight="1">
      <c r="A104" s="30" t="s">
        <v>56</v>
      </c>
      <c r="E104" s="31" t="s">
        <v>1635</v>
      </c>
    </row>
    <row r="105" spans="1:5" ht="12.75" customHeight="1">
      <c r="A105" s="30" t="s">
        <v>57</v>
      </c>
      <c r="E105" s="32" t="s">
        <v>4</v>
      </c>
    </row>
    <row r="106" spans="5:5" ht="12.75" customHeight="1">
      <c r="E106" s="31" t="s">
        <v>58</v>
      </c>
    </row>
    <row r="107" spans="1:16" ht="12.75" customHeight="1">
      <c r="A107" t="s">
        <v>50</v>
      </c>
      <c s="6" t="s">
        <v>136</v>
      </c>
      <c s="6" t="s">
        <v>1637</v>
      </c>
      <c t="s">
        <v>4</v>
      </c>
      <c s="26" t="s">
        <v>1638</v>
      </c>
      <c s="27" t="s">
        <v>98</v>
      </c>
      <c s="28">
        <v>16</v>
      </c>
      <c s="27">
        <v>0</v>
      </c>
      <c s="27">
        <f>ROUND(G107*H107,6)</f>
      </c>
      <c r="L107" s="29">
        <v>0</v>
      </c>
      <c s="24">
        <f>ROUND(ROUND(L107,2)*ROUND(G107,3),2)</f>
      </c>
      <c s="27" t="s">
        <v>55</v>
      </c>
      <c>
        <f>(M107*21)/100</f>
      </c>
      <c t="s">
        <v>27</v>
      </c>
    </row>
    <row r="108" spans="1:5" ht="12.75" customHeight="1">
      <c r="A108" s="30" t="s">
        <v>56</v>
      </c>
      <c r="E108" s="31" t="s">
        <v>1638</v>
      </c>
    </row>
    <row r="109" spans="1:5" ht="12.75" customHeight="1">
      <c r="A109" s="30" t="s">
        <v>57</v>
      </c>
      <c r="E109" s="32" t="s">
        <v>4</v>
      </c>
    </row>
    <row r="110" spans="5:5" ht="12.75" customHeight="1">
      <c r="E110" s="31" t="s">
        <v>58</v>
      </c>
    </row>
    <row r="111" spans="1:16" ht="12.75" customHeight="1">
      <c r="A111" t="s">
        <v>50</v>
      </c>
      <c s="6" t="s">
        <v>139</v>
      </c>
      <c s="6" t="s">
        <v>1640</v>
      </c>
      <c t="s">
        <v>4</v>
      </c>
      <c s="26" t="s">
        <v>1641</v>
      </c>
      <c s="27" t="s">
        <v>98</v>
      </c>
      <c s="28">
        <v>10</v>
      </c>
      <c s="27">
        <v>0</v>
      </c>
      <c s="27">
        <f>ROUND(G111*H111,6)</f>
      </c>
      <c r="L111" s="29">
        <v>0</v>
      </c>
      <c s="24">
        <f>ROUND(ROUND(L111,2)*ROUND(G111,3),2)</f>
      </c>
      <c s="27" t="s">
        <v>55</v>
      </c>
      <c>
        <f>(M111*21)/100</f>
      </c>
      <c t="s">
        <v>27</v>
      </c>
    </row>
    <row r="112" spans="1:5" ht="12.75" customHeight="1">
      <c r="A112" s="30" t="s">
        <v>56</v>
      </c>
      <c r="E112" s="31" t="s">
        <v>1641</v>
      </c>
    </row>
    <row r="113" spans="1:5" ht="12.75" customHeight="1">
      <c r="A113" s="30" t="s">
        <v>57</v>
      </c>
      <c r="E113" s="32" t="s">
        <v>4</v>
      </c>
    </row>
    <row r="114" spans="5:5" ht="12.75" customHeight="1">
      <c r="E114" s="31" t="s">
        <v>58</v>
      </c>
    </row>
    <row r="115" spans="1:16" ht="12.75" customHeight="1">
      <c r="A115" t="s">
        <v>50</v>
      </c>
      <c s="6" t="s">
        <v>142</v>
      </c>
      <c s="6" t="s">
        <v>863</v>
      </c>
      <c t="s">
        <v>4</v>
      </c>
      <c s="26" t="s">
        <v>864</v>
      </c>
      <c s="27" t="s">
        <v>264</v>
      </c>
      <c s="28">
        <v>80</v>
      </c>
      <c s="27">
        <v>0</v>
      </c>
      <c s="27">
        <f>ROUND(G115*H115,6)</f>
      </c>
      <c r="L115" s="29">
        <v>0</v>
      </c>
      <c s="24">
        <f>ROUND(ROUND(L115,2)*ROUND(G115,3),2)</f>
      </c>
      <c s="27" t="s">
        <v>55</v>
      </c>
      <c>
        <f>(M115*21)/100</f>
      </c>
      <c t="s">
        <v>27</v>
      </c>
    </row>
    <row r="116" spans="1:5" ht="12.75" customHeight="1">
      <c r="A116" s="30" t="s">
        <v>56</v>
      </c>
      <c r="E116" s="31" t="s">
        <v>864</v>
      </c>
    </row>
    <row r="117" spans="1:5" ht="12.75" customHeight="1">
      <c r="A117" s="30" t="s">
        <v>57</v>
      </c>
      <c r="E117" s="32" t="s">
        <v>4</v>
      </c>
    </row>
    <row r="118" spans="5:5" ht="12.75" customHeight="1">
      <c r="E118" s="31" t="s">
        <v>58</v>
      </c>
    </row>
    <row r="119" spans="1:16" ht="12.75" customHeight="1">
      <c r="A119" t="s">
        <v>50</v>
      </c>
      <c s="6" t="s">
        <v>145</v>
      </c>
      <c s="6" t="s">
        <v>867</v>
      </c>
      <c t="s">
        <v>4</v>
      </c>
      <c s="26" t="s">
        <v>868</v>
      </c>
      <c s="27" t="s">
        <v>264</v>
      </c>
      <c s="28">
        <v>80</v>
      </c>
      <c s="27">
        <v>0</v>
      </c>
      <c s="27">
        <f>ROUND(G119*H119,6)</f>
      </c>
      <c r="L119" s="29">
        <v>0</v>
      </c>
      <c s="24">
        <f>ROUND(ROUND(L119,2)*ROUND(G119,3),2)</f>
      </c>
      <c s="27" t="s">
        <v>55</v>
      </c>
      <c>
        <f>(M119*21)/100</f>
      </c>
      <c t="s">
        <v>27</v>
      </c>
    </row>
    <row r="120" spans="1:5" ht="12.75" customHeight="1">
      <c r="A120" s="30" t="s">
        <v>56</v>
      </c>
      <c r="E120" s="31" t="s">
        <v>868</v>
      </c>
    </row>
    <row r="121" spans="1:5" ht="12.75" customHeight="1">
      <c r="A121" s="30" t="s">
        <v>57</v>
      </c>
      <c r="E121" s="32" t="s">
        <v>4</v>
      </c>
    </row>
    <row r="122" spans="5:5" ht="12.75" customHeight="1">
      <c r="E122" s="31" t="s">
        <v>58</v>
      </c>
    </row>
    <row r="123" spans="1:16" ht="12.75" customHeight="1">
      <c r="A123" t="s">
        <v>50</v>
      </c>
      <c s="6" t="s">
        <v>148</v>
      </c>
      <c s="6" t="s">
        <v>869</v>
      </c>
      <c t="s">
        <v>4</v>
      </c>
      <c s="26" t="s">
        <v>870</v>
      </c>
      <c s="27" t="s">
        <v>264</v>
      </c>
      <c s="28">
        <v>40</v>
      </c>
      <c s="27">
        <v>0</v>
      </c>
      <c s="27">
        <f>ROUND(G123*H123,6)</f>
      </c>
      <c r="L123" s="29">
        <v>0</v>
      </c>
      <c s="24">
        <f>ROUND(ROUND(L123,2)*ROUND(G123,3),2)</f>
      </c>
      <c s="27" t="s">
        <v>55</v>
      </c>
      <c>
        <f>(M123*21)/100</f>
      </c>
      <c t="s">
        <v>27</v>
      </c>
    </row>
    <row r="124" spans="1:5" ht="12.75" customHeight="1">
      <c r="A124" s="30" t="s">
        <v>56</v>
      </c>
      <c r="E124" s="31" t="s">
        <v>870</v>
      </c>
    </row>
    <row r="125" spans="1:5" ht="12.75" customHeight="1">
      <c r="A125" s="30" t="s">
        <v>57</v>
      </c>
      <c r="E125" s="32" t="s">
        <v>4</v>
      </c>
    </row>
    <row r="126" spans="5:5" ht="12.75" customHeight="1">
      <c r="E126" s="31" t="s">
        <v>58</v>
      </c>
    </row>
    <row r="127" spans="1:16" ht="12.75" customHeight="1">
      <c r="A127" t="s">
        <v>50</v>
      </c>
      <c s="6" t="s">
        <v>151</v>
      </c>
      <c s="6" t="s">
        <v>974</v>
      </c>
      <c t="s">
        <v>4</v>
      </c>
      <c s="26" t="s">
        <v>975</v>
      </c>
      <c s="27" t="s">
        <v>264</v>
      </c>
      <c s="28">
        <v>60</v>
      </c>
      <c s="27">
        <v>0</v>
      </c>
      <c s="27">
        <f>ROUND(G127*H127,6)</f>
      </c>
      <c r="L127" s="29">
        <v>0</v>
      </c>
      <c s="24">
        <f>ROUND(ROUND(L127,2)*ROUND(G127,3),2)</f>
      </c>
      <c s="27" t="s">
        <v>55</v>
      </c>
      <c>
        <f>(M127*21)/100</f>
      </c>
      <c t="s">
        <v>27</v>
      </c>
    </row>
    <row r="128" spans="1:5" ht="12.75" customHeight="1">
      <c r="A128" s="30" t="s">
        <v>56</v>
      </c>
      <c r="E128" s="31" t="s">
        <v>975</v>
      </c>
    </row>
    <row r="129" spans="1:5" ht="12.75" customHeight="1">
      <c r="A129" s="30" t="s">
        <v>57</v>
      </c>
      <c r="E129" s="32" t="s">
        <v>4</v>
      </c>
    </row>
    <row r="130" spans="5:5" ht="12.75" customHeight="1">
      <c r="E130" s="31" t="s">
        <v>58</v>
      </c>
    </row>
    <row r="131" spans="1:16" ht="12.75" customHeight="1">
      <c r="A131" t="s">
        <v>50</v>
      </c>
      <c s="6" t="s">
        <v>154</v>
      </c>
      <c s="6" t="s">
        <v>851</v>
      </c>
      <c t="s">
        <v>4</v>
      </c>
      <c s="26" t="s">
        <v>852</v>
      </c>
      <c s="27" t="s">
        <v>98</v>
      </c>
      <c s="28">
        <v>1</v>
      </c>
      <c s="27">
        <v>0</v>
      </c>
      <c s="27">
        <f>ROUND(G131*H131,6)</f>
      </c>
      <c r="L131" s="29">
        <v>0</v>
      </c>
      <c s="24">
        <f>ROUND(ROUND(L131,2)*ROUND(G131,3),2)</f>
      </c>
      <c s="27" t="s">
        <v>55</v>
      </c>
      <c>
        <f>(M131*21)/100</f>
      </c>
      <c t="s">
        <v>27</v>
      </c>
    </row>
    <row r="132" spans="1:5" ht="12.75" customHeight="1">
      <c r="A132" s="30" t="s">
        <v>56</v>
      </c>
      <c r="E132" s="31" t="s">
        <v>852</v>
      </c>
    </row>
    <row r="133" spans="1:5" ht="12.75" customHeight="1">
      <c r="A133" s="30" t="s">
        <v>57</v>
      </c>
      <c r="E133" s="32" t="s">
        <v>4</v>
      </c>
    </row>
    <row r="134" spans="5:5" ht="12.75" customHeight="1">
      <c r="E134" s="31" t="s">
        <v>58</v>
      </c>
    </row>
    <row r="135" spans="1:16" ht="12.75" customHeight="1">
      <c r="A135" t="s">
        <v>50</v>
      </c>
      <c s="6" t="s">
        <v>157</v>
      </c>
      <c s="6" t="s">
        <v>853</v>
      </c>
      <c t="s">
        <v>4</v>
      </c>
      <c s="26" t="s">
        <v>854</v>
      </c>
      <c s="27" t="s">
        <v>98</v>
      </c>
      <c s="28">
        <v>40</v>
      </c>
      <c s="27">
        <v>0</v>
      </c>
      <c s="27">
        <f>ROUND(G135*H135,6)</f>
      </c>
      <c r="L135" s="29">
        <v>0</v>
      </c>
      <c s="24">
        <f>ROUND(ROUND(L135,2)*ROUND(G135,3),2)</f>
      </c>
      <c s="27" t="s">
        <v>55</v>
      </c>
      <c>
        <f>(M135*21)/100</f>
      </c>
      <c t="s">
        <v>27</v>
      </c>
    </row>
    <row r="136" spans="1:5" ht="12.75" customHeight="1">
      <c r="A136" s="30" t="s">
        <v>56</v>
      </c>
      <c r="E136" s="31" t="s">
        <v>854</v>
      </c>
    </row>
    <row r="137" spans="1:5" ht="12.75" customHeight="1">
      <c r="A137" s="30" t="s">
        <v>57</v>
      </c>
      <c r="E137" s="32" t="s">
        <v>4</v>
      </c>
    </row>
    <row r="138" spans="5:5" ht="12.75" customHeight="1">
      <c r="E138" s="31" t="s">
        <v>58</v>
      </c>
    </row>
    <row r="139" spans="1:16" ht="12.75" customHeight="1">
      <c r="A139" t="s">
        <v>50</v>
      </c>
      <c s="6" t="s">
        <v>161</v>
      </c>
      <c s="6" t="s">
        <v>855</v>
      </c>
      <c t="s">
        <v>4</v>
      </c>
      <c s="26" t="s">
        <v>856</v>
      </c>
      <c s="27" t="s">
        <v>98</v>
      </c>
      <c s="28">
        <v>1</v>
      </c>
      <c s="27">
        <v>0</v>
      </c>
      <c s="27">
        <f>ROUND(G139*H139,6)</f>
      </c>
      <c r="L139" s="29">
        <v>0</v>
      </c>
      <c s="24">
        <f>ROUND(ROUND(L139,2)*ROUND(G139,3),2)</f>
      </c>
      <c s="27" t="s">
        <v>55</v>
      </c>
      <c>
        <f>(M139*21)/100</f>
      </c>
      <c t="s">
        <v>27</v>
      </c>
    </row>
    <row r="140" spans="1:5" ht="12.75" customHeight="1">
      <c r="A140" s="30" t="s">
        <v>56</v>
      </c>
      <c r="E140" s="31" t="s">
        <v>856</v>
      </c>
    </row>
    <row r="141" spans="1:5" ht="12.75" customHeight="1">
      <c r="A141" s="30" t="s">
        <v>57</v>
      </c>
      <c r="E141" s="32" t="s">
        <v>4</v>
      </c>
    </row>
    <row r="142" spans="5:5" ht="12.75" customHeight="1">
      <c r="E142" s="31" t="s">
        <v>4</v>
      </c>
    </row>
    <row r="143" spans="1:16" ht="12.75" customHeight="1">
      <c r="A143" t="s">
        <v>50</v>
      </c>
      <c s="6" t="s">
        <v>164</v>
      </c>
      <c s="6" t="s">
        <v>1911</v>
      </c>
      <c t="s">
        <v>4</v>
      </c>
      <c s="26" t="s">
        <v>1912</v>
      </c>
      <c s="27" t="s">
        <v>98</v>
      </c>
      <c s="28">
        <v>1</v>
      </c>
      <c s="27">
        <v>0</v>
      </c>
      <c s="27">
        <f>ROUND(G143*H143,6)</f>
      </c>
      <c r="L143" s="29">
        <v>0</v>
      </c>
      <c s="24">
        <f>ROUND(ROUND(L143,2)*ROUND(G143,3),2)</f>
      </c>
      <c s="27" t="s">
        <v>55</v>
      </c>
      <c>
        <f>(M143*21)/100</f>
      </c>
      <c t="s">
        <v>27</v>
      </c>
    </row>
    <row r="144" spans="1:5" ht="12.75" customHeight="1">
      <c r="A144" s="30" t="s">
        <v>56</v>
      </c>
      <c r="E144" s="31" t="s">
        <v>1912</v>
      </c>
    </row>
    <row r="145" spans="1:5" ht="12.75" customHeight="1">
      <c r="A145" s="30" t="s">
        <v>57</v>
      </c>
      <c r="E145" s="32" t="s">
        <v>4</v>
      </c>
    </row>
    <row r="146" spans="5:5" ht="12.75" customHeight="1">
      <c r="E146" s="31" t="s">
        <v>58</v>
      </c>
    </row>
    <row r="147" spans="1:16" ht="12.75" customHeight="1">
      <c r="A147" t="s">
        <v>50</v>
      </c>
      <c s="6" t="s">
        <v>167</v>
      </c>
      <c s="6" t="s">
        <v>1273</v>
      </c>
      <c t="s">
        <v>4</v>
      </c>
      <c s="26" t="s">
        <v>1274</v>
      </c>
      <c s="27" t="s">
        <v>98</v>
      </c>
      <c s="28">
        <v>1</v>
      </c>
      <c s="27">
        <v>0</v>
      </c>
      <c s="27">
        <f>ROUND(G147*H147,6)</f>
      </c>
      <c r="L147" s="29">
        <v>0</v>
      </c>
      <c s="24">
        <f>ROUND(ROUND(L147,2)*ROUND(G147,3),2)</f>
      </c>
      <c s="27" t="s">
        <v>55</v>
      </c>
      <c>
        <f>(M147*21)/100</f>
      </c>
      <c t="s">
        <v>27</v>
      </c>
    </row>
    <row r="148" spans="1:5" ht="12.75" customHeight="1">
      <c r="A148" s="30" t="s">
        <v>56</v>
      </c>
      <c r="E148" s="31" t="s">
        <v>1274</v>
      </c>
    </row>
    <row r="149" spans="1:5" ht="12.75" customHeight="1">
      <c r="A149" s="30" t="s">
        <v>57</v>
      </c>
      <c r="E149" s="32" t="s">
        <v>4</v>
      </c>
    </row>
    <row r="150" spans="5:5" ht="12.75" customHeight="1">
      <c r="E150" s="31" t="s">
        <v>58</v>
      </c>
    </row>
    <row r="151" spans="1:16" ht="12.75" customHeight="1">
      <c r="A151" t="s">
        <v>50</v>
      </c>
      <c s="6" t="s">
        <v>170</v>
      </c>
      <c s="6" t="s">
        <v>1275</v>
      </c>
      <c t="s">
        <v>4</v>
      </c>
      <c s="26" t="s">
        <v>1276</v>
      </c>
      <c s="27" t="s">
        <v>98</v>
      </c>
      <c s="28">
        <v>1</v>
      </c>
      <c s="27">
        <v>0</v>
      </c>
      <c s="27">
        <f>ROUND(G151*H151,6)</f>
      </c>
      <c r="L151" s="29">
        <v>0</v>
      </c>
      <c s="24">
        <f>ROUND(ROUND(L151,2)*ROUND(G151,3),2)</f>
      </c>
      <c s="27" t="s">
        <v>55</v>
      </c>
      <c>
        <f>(M151*21)/100</f>
      </c>
      <c t="s">
        <v>27</v>
      </c>
    </row>
    <row r="152" spans="1:5" ht="12.75" customHeight="1">
      <c r="A152" s="30" t="s">
        <v>56</v>
      </c>
      <c r="E152" s="31" t="s">
        <v>1276</v>
      </c>
    </row>
    <row r="153" spans="1:5" ht="12.75" customHeight="1">
      <c r="A153" s="30" t="s">
        <v>57</v>
      </c>
      <c r="E153" s="32" t="s">
        <v>4</v>
      </c>
    </row>
    <row r="154" spans="5:5" ht="12.75" customHeight="1">
      <c r="E154" s="31" t="s">
        <v>58</v>
      </c>
    </row>
    <row r="155" spans="1:16" ht="12.75" customHeight="1">
      <c r="A155" t="s">
        <v>50</v>
      </c>
      <c s="6" t="s">
        <v>173</v>
      </c>
      <c s="6" t="s">
        <v>1185</v>
      </c>
      <c t="s">
        <v>4</v>
      </c>
      <c s="26" t="s">
        <v>1186</v>
      </c>
      <c s="27" t="s">
        <v>98</v>
      </c>
      <c s="28">
        <v>1</v>
      </c>
      <c s="27">
        <v>0</v>
      </c>
      <c s="27">
        <f>ROUND(G155*H155,6)</f>
      </c>
      <c r="L155" s="29">
        <v>0</v>
      </c>
      <c s="24">
        <f>ROUND(ROUND(L155,2)*ROUND(G155,3),2)</f>
      </c>
      <c s="27" t="s">
        <v>55</v>
      </c>
      <c>
        <f>(M155*21)/100</f>
      </c>
      <c t="s">
        <v>27</v>
      </c>
    </row>
    <row r="156" spans="1:5" ht="12.75" customHeight="1">
      <c r="A156" s="30" t="s">
        <v>56</v>
      </c>
      <c r="E156" s="31" t="s">
        <v>1186</v>
      </c>
    </row>
    <row r="157" spans="1:5" ht="12.75" customHeight="1">
      <c r="A157" s="30" t="s">
        <v>57</v>
      </c>
      <c r="E157" s="32" t="s">
        <v>4</v>
      </c>
    </row>
    <row r="158" spans="5:5" ht="12.75" customHeight="1">
      <c r="E158" s="31" t="s">
        <v>58</v>
      </c>
    </row>
    <row r="159" spans="1:16" ht="12.75" customHeight="1">
      <c r="A159" t="s">
        <v>50</v>
      </c>
      <c s="6" t="s">
        <v>176</v>
      </c>
      <c s="6" t="s">
        <v>1197</v>
      </c>
      <c t="s">
        <v>4</v>
      </c>
      <c s="26" t="s">
        <v>1198</v>
      </c>
      <c s="27" t="s">
        <v>98</v>
      </c>
      <c s="28">
        <v>1</v>
      </c>
      <c s="27">
        <v>0</v>
      </c>
      <c s="27">
        <f>ROUND(G159*H159,6)</f>
      </c>
      <c r="L159" s="29">
        <v>0</v>
      </c>
      <c s="24">
        <f>ROUND(ROUND(L159,2)*ROUND(G159,3),2)</f>
      </c>
      <c s="27" t="s">
        <v>55</v>
      </c>
      <c>
        <f>(M159*21)/100</f>
      </c>
      <c t="s">
        <v>27</v>
      </c>
    </row>
    <row r="160" spans="1:5" ht="12.75" customHeight="1">
      <c r="A160" s="30" t="s">
        <v>56</v>
      </c>
      <c r="E160" s="31" t="s">
        <v>1198</v>
      </c>
    </row>
    <row r="161" spans="1:5" ht="12.75" customHeight="1">
      <c r="A161" s="30" t="s">
        <v>57</v>
      </c>
      <c r="E161" s="32" t="s">
        <v>4</v>
      </c>
    </row>
    <row r="162" spans="5:5" ht="12.75" customHeight="1">
      <c r="E162" s="31" t="s">
        <v>58</v>
      </c>
    </row>
    <row r="163" spans="1:16" ht="12.75" customHeight="1">
      <c r="A163" t="s">
        <v>50</v>
      </c>
      <c s="6" t="s">
        <v>179</v>
      </c>
      <c s="6" t="s">
        <v>871</v>
      </c>
      <c t="s">
        <v>4</v>
      </c>
      <c s="26" t="s">
        <v>872</v>
      </c>
      <c s="27" t="s">
        <v>98</v>
      </c>
      <c s="28">
        <v>20</v>
      </c>
      <c s="27">
        <v>0</v>
      </c>
      <c s="27">
        <f>ROUND(G163*H163,6)</f>
      </c>
      <c r="L163" s="29">
        <v>0</v>
      </c>
      <c s="24">
        <f>ROUND(ROUND(L163,2)*ROUND(G163,3),2)</f>
      </c>
      <c s="27" t="s">
        <v>55</v>
      </c>
      <c>
        <f>(M163*21)/100</f>
      </c>
      <c t="s">
        <v>27</v>
      </c>
    </row>
    <row r="164" spans="1:5" ht="12.75" customHeight="1">
      <c r="A164" s="30" t="s">
        <v>56</v>
      </c>
      <c r="E164" s="31" t="s">
        <v>872</v>
      </c>
    </row>
    <row r="165" spans="1:5" ht="12.75" customHeight="1">
      <c r="A165" s="30" t="s">
        <v>57</v>
      </c>
      <c r="E165" s="32" t="s">
        <v>4</v>
      </c>
    </row>
    <row r="166" spans="5:5" ht="12.75" customHeight="1">
      <c r="E166" s="31" t="s">
        <v>58</v>
      </c>
    </row>
    <row r="167" spans="1:16" ht="12.75" customHeight="1">
      <c r="A167" t="s">
        <v>50</v>
      </c>
      <c s="6" t="s">
        <v>182</v>
      </c>
      <c s="6" t="s">
        <v>1203</v>
      </c>
      <c t="s">
        <v>4</v>
      </c>
      <c s="26" t="s">
        <v>1204</v>
      </c>
      <c s="27" t="s">
        <v>98</v>
      </c>
      <c s="28">
        <v>1</v>
      </c>
      <c s="27">
        <v>0</v>
      </c>
      <c s="27">
        <f>ROUND(G167*H167,6)</f>
      </c>
      <c r="L167" s="29">
        <v>0</v>
      </c>
      <c s="24">
        <f>ROUND(ROUND(L167,2)*ROUND(G167,3),2)</f>
      </c>
      <c s="27" t="s">
        <v>55</v>
      </c>
      <c>
        <f>(M167*21)/100</f>
      </c>
      <c t="s">
        <v>27</v>
      </c>
    </row>
    <row r="168" spans="1:5" ht="12.75" customHeight="1">
      <c r="A168" s="30" t="s">
        <v>56</v>
      </c>
      <c r="E168" s="31" t="s">
        <v>1204</v>
      </c>
    </row>
    <row r="169" spans="1:5" ht="12.75" customHeight="1">
      <c r="A169" s="30" t="s">
        <v>57</v>
      </c>
      <c r="E169" s="32" t="s">
        <v>4</v>
      </c>
    </row>
    <row r="170" spans="5:5" ht="12.75" customHeight="1">
      <c r="E170" s="31" t="s">
        <v>58</v>
      </c>
    </row>
    <row r="171" spans="1:16" ht="12.75" customHeight="1">
      <c r="A171" t="s">
        <v>50</v>
      </c>
      <c s="6" t="s">
        <v>185</v>
      </c>
      <c s="6" t="s">
        <v>1205</v>
      </c>
      <c t="s">
        <v>4</v>
      </c>
      <c s="26" t="s">
        <v>1206</v>
      </c>
      <c s="27" t="s">
        <v>98</v>
      </c>
      <c s="28">
        <v>1</v>
      </c>
      <c s="27">
        <v>0</v>
      </c>
      <c s="27">
        <f>ROUND(G171*H171,6)</f>
      </c>
      <c r="L171" s="29">
        <v>0</v>
      </c>
      <c s="24">
        <f>ROUND(ROUND(L171,2)*ROUND(G171,3),2)</f>
      </c>
      <c s="27" t="s">
        <v>55</v>
      </c>
      <c>
        <f>(M171*21)/100</f>
      </c>
      <c t="s">
        <v>27</v>
      </c>
    </row>
    <row r="172" spans="1:5" ht="12.75" customHeight="1">
      <c r="A172" s="30" t="s">
        <v>56</v>
      </c>
      <c r="E172" s="31" t="s">
        <v>1206</v>
      </c>
    </row>
    <row r="173" spans="1:5" ht="12.75" customHeight="1">
      <c r="A173" s="30" t="s">
        <v>57</v>
      </c>
      <c r="E173" s="32" t="s">
        <v>4</v>
      </c>
    </row>
    <row r="174" spans="5:5" ht="12.75" customHeight="1">
      <c r="E174" s="31" t="s">
        <v>58</v>
      </c>
    </row>
    <row r="175" spans="1:16" ht="12.75" customHeight="1">
      <c r="A175" t="s">
        <v>50</v>
      </c>
      <c s="6" t="s">
        <v>188</v>
      </c>
      <c s="6" t="s">
        <v>1913</v>
      </c>
      <c t="s">
        <v>4</v>
      </c>
      <c s="26" t="s">
        <v>1914</v>
      </c>
      <c s="27" t="s">
        <v>98</v>
      </c>
      <c s="28">
        <v>1</v>
      </c>
      <c s="27">
        <v>0</v>
      </c>
      <c s="27">
        <f>ROUND(G175*H175,6)</f>
      </c>
      <c r="L175" s="29">
        <v>0</v>
      </c>
      <c s="24">
        <f>ROUND(ROUND(L175,2)*ROUND(G175,3),2)</f>
      </c>
      <c s="27" t="s">
        <v>55</v>
      </c>
      <c>
        <f>(M175*21)/100</f>
      </c>
      <c t="s">
        <v>27</v>
      </c>
    </row>
    <row r="176" spans="1:5" ht="12.75" customHeight="1">
      <c r="A176" s="30" t="s">
        <v>56</v>
      </c>
      <c r="E176" s="31" t="s">
        <v>1914</v>
      </c>
    </row>
    <row r="177" spans="1:5" ht="12.75" customHeight="1">
      <c r="A177" s="30" t="s">
        <v>57</v>
      </c>
      <c r="E177" s="32" t="s">
        <v>4</v>
      </c>
    </row>
    <row r="178" spans="5:5" ht="12.75" customHeight="1">
      <c r="E178" s="31" t="s">
        <v>58</v>
      </c>
    </row>
    <row r="179" spans="1:16" ht="12.75" customHeight="1">
      <c r="A179" t="s">
        <v>50</v>
      </c>
      <c s="6" t="s">
        <v>191</v>
      </c>
      <c s="6" t="s">
        <v>1645</v>
      </c>
      <c t="s">
        <v>4</v>
      </c>
      <c s="26" t="s">
        <v>1646</v>
      </c>
      <c s="27" t="s">
        <v>98</v>
      </c>
      <c s="28">
        <v>76</v>
      </c>
      <c s="27">
        <v>0</v>
      </c>
      <c s="27">
        <f>ROUND(G179*H179,6)</f>
      </c>
      <c r="L179" s="29">
        <v>0</v>
      </c>
      <c s="24">
        <f>ROUND(ROUND(L179,2)*ROUND(G179,3),2)</f>
      </c>
      <c s="27" t="s">
        <v>55</v>
      </c>
      <c>
        <f>(M179*21)/100</f>
      </c>
      <c t="s">
        <v>27</v>
      </c>
    </row>
    <row r="180" spans="1:5" ht="12.75" customHeight="1">
      <c r="A180" s="30" t="s">
        <v>56</v>
      </c>
      <c r="E180" s="31" t="s">
        <v>1646</v>
      </c>
    </row>
    <row r="181" spans="1:5" ht="12.75" customHeight="1">
      <c r="A181" s="30" t="s">
        <v>57</v>
      </c>
      <c r="E181" s="32" t="s">
        <v>4</v>
      </c>
    </row>
    <row r="182" spans="5:5" ht="12.75" customHeight="1">
      <c r="E182" s="31" t="s">
        <v>58</v>
      </c>
    </row>
    <row r="183" spans="1:16" ht="12.75" customHeight="1">
      <c r="A183" t="s">
        <v>50</v>
      </c>
      <c s="6" t="s">
        <v>194</v>
      </c>
      <c s="6" t="s">
        <v>873</v>
      </c>
      <c t="s">
        <v>4</v>
      </c>
      <c s="26" t="s">
        <v>874</v>
      </c>
      <c s="27" t="s">
        <v>98</v>
      </c>
      <c s="28">
        <v>65</v>
      </c>
      <c s="27">
        <v>0</v>
      </c>
      <c s="27">
        <f>ROUND(G183*H183,6)</f>
      </c>
      <c r="L183" s="29">
        <v>0</v>
      </c>
      <c s="24">
        <f>ROUND(ROUND(L183,2)*ROUND(G183,3),2)</f>
      </c>
      <c s="27" t="s">
        <v>55</v>
      </c>
      <c>
        <f>(M183*21)/100</f>
      </c>
      <c t="s">
        <v>27</v>
      </c>
    </row>
    <row r="184" spans="1:5" ht="12.75" customHeight="1">
      <c r="A184" s="30" t="s">
        <v>56</v>
      </c>
      <c r="E184" s="31" t="s">
        <v>874</v>
      </c>
    </row>
    <row r="185" spans="1:5" ht="12.75" customHeight="1">
      <c r="A185" s="30" t="s">
        <v>57</v>
      </c>
      <c r="E185" s="32" t="s">
        <v>4</v>
      </c>
    </row>
    <row r="186" spans="5:5" ht="12.75" customHeight="1">
      <c r="E186" s="31" t="s">
        <v>58</v>
      </c>
    </row>
    <row r="187" spans="1:16" ht="12.75" customHeight="1">
      <c r="A187" t="s">
        <v>50</v>
      </c>
      <c s="6" t="s">
        <v>197</v>
      </c>
      <c s="6" t="s">
        <v>1642</v>
      </c>
      <c t="s">
        <v>4</v>
      </c>
      <c s="26" t="s">
        <v>1643</v>
      </c>
      <c s="27" t="s">
        <v>98</v>
      </c>
      <c s="28">
        <v>4</v>
      </c>
      <c s="27">
        <v>0</v>
      </c>
      <c s="27">
        <f>ROUND(G187*H187,6)</f>
      </c>
      <c r="L187" s="29">
        <v>0</v>
      </c>
      <c s="24">
        <f>ROUND(ROUND(L187,2)*ROUND(G187,3),2)</f>
      </c>
      <c s="27" t="s">
        <v>55</v>
      </c>
      <c>
        <f>(M187*21)/100</f>
      </c>
      <c t="s">
        <v>27</v>
      </c>
    </row>
    <row r="188" spans="1:5" ht="12.75" customHeight="1">
      <c r="A188" s="30" t="s">
        <v>56</v>
      </c>
      <c r="E188" s="31" t="s">
        <v>1643</v>
      </c>
    </row>
    <row r="189" spans="1:5" ht="12.75" customHeight="1">
      <c r="A189" s="30" t="s">
        <v>57</v>
      </c>
      <c r="E189" s="32" t="s">
        <v>4</v>
      </c>
    </row>
    <row r="190" spans="5:5" ht="12.75" customHeight="1">
      <c r="E190" s="31" t="s">
        <v>58</v>
      </c>
    </row>
    <row r="191" spans="1:13" ht="12.75" customHeight="1">
      <c r="A191" t="s">
        <v>47</v>
      </c>
      <c r="C191" s="7" t="s">
        <v>386</v>
      </c>
      <c r="E191" s="25" t="s">
        <v>1915</v>
      </c>
      <c r="J191" s="24">
        <f>0</f>
      </c>
      <c s="24">
        <f>0</f>
      </c>
      <c s="24">
        <f>0+L192+L196+L200+L204+L208+L212+L216</f>
      </c>
      <c s="24">
        <f>0+M192+M196+M200+M204+M208+M212+M216</f>
      </c>
    </row>
    <row r="192" spans="1:16" ht="12.75" customHeight="1">
      <c r="A192" t="s">
        <v>50</v>
      </c>
      <c s="6" t="s">
        <v>200</v>
      </c>
      <c s="6" t="s">
        <v>1916</v>
      </c>
      <c t="s">
        <v>4</v>
      </c>
      <c s="26" t="s">
        <v>1917</v>
      </c>
      <c s="27" t="s">
        <v>1918</v>
      </c>
      <c s="28">
        <v>1</v>
      </c>
      <c s="27">
        <v>0</v>
      </c>
      <c s="27">
        <f>ROUND(G192*H192,6)</f>
      </c>
      <c r="L192" s="29">
        <v>0</v>
      </c>
      <c s="24">
        <f>ROUND(ROUND(L192,2)*ROUND(G192,3),2)</f>
      </c>
      <c s="27" t="s">
        <v>55</v>
      </c>
      <c>
        <f>(M192*21)/100</f>
      </c>
      <c t="s">
        <v>27</v>
      </c>
    </row>
    <row r="193" spans="1:5" ht="12.75" customHeight="1">
      <c r="A193" s="30" t="s">
        <v>56</v>
      </c>
      <c r="E193" s="31" t="s">
        <v>1917</v>
      </c>
    </row>
    <row r="194" spans="1:5" ht="12.75" customHeight="1">
      <c r="A194" s="30" t="s">
        <v>57</v>
      </c>
      <c r="E194" s="32" t="s">
        <v>4</v>
      </c>
    </row>
    <row r="195" spans="5:5" ht="12.75" customHeight="1">
      <c r="E195" s="31" t="s">
        <v>1919</v>
      </c>
    </row>
    <row r="196" spans="1:16" ht="12.75" customHeight="1">
      <c r="A196" t="s">
        <v>50</v>
      </c>
      <c s="6" t="s">
        <v>203</v>
      </c>
      <c s="6" t="s">
        <v>1920</v>
      </c>
      <c t="s">
        <v>4</v>
      </c>
      <c s="26" t="s">
        <v>1921</v>
      </c>
      <c s="27" t="s">
        <v>1918</v>
      </c>
      <c s="28">
        <v>1</v>
      </c>
      <c s="27">
        <v>0</v>
      </c>
      <c s="27">
        <f>ROUND(G196*H196,6)</f>
      </c>
      <c r="L196" s="29">
        <v>0</v>
      </c>
      <c s="24">
        <f>ROUND(ROUND(L196,2)*ROUND(G196,3),2)</f>
      </c>
      <c s="27" t="s">
        <v>55</v>
      </c>
      <c>
        <f>(M196*21)/100</f>
      </c>
      <c t="s">
        <v>27</v>
      </c>
    </row>
    <row r="197" spans="1:5" ht="12.75" customHeight="1">
      <c r="A197" s="30" t="s">
        <v>56</v>
      </c>
      <c r="E197" s="31" t="s">
        <v>1921</v>
      </c>
    </row>
    <row r="198" spans="1:5" ht="12.75" customHeight="1">
      <c r="A198" s="30" t="s">
        <v>57</v>
      </c>
      <c r="E198" s="32" t="s">
        <v>4</v>
      </c>
    </row>
    <row r="199" spans="5:5" ht="12.75" customHeight="1">
      <c r="E199" s="31" t="s">
        <v>1922</v>
      </c>
    </row>
    <row r="200" spans="1:16" ht="12.75" customHeight="1">
      <c r="A200" t="s">
        <v>50</v>
      </c>
      <c s="6" t="s">
        <v>206</v>
      </c>
      <c s="6" t="s">
        <v>1923</v>
      </c>
      <c t="s">
        <v>4</v>
      </c>
      <c s="26" t="s">
        <v>1924</v>
      </c>
      <c s="27" t="s">
        <v>1918</v>
      </c>
      <c s="28">
        <v>1</v>
      </c>
      <c s="27">
        <v>0</v>
      </c>
      <c s="27">
        <f>ROUND(G200*H200,6)</f>
      </c>
      <c r="L200" s="29">
        <v>0</v>
      </c>
      <c s="24">
        <f>ROUND(ROUND(L200,2)*ROUND(G200,3),2)</f>
      </c>
      <c s="27" t="s">
        <v>55</v>
      </c>
      <c>
        <f>(M200*21)/100</f>
      </c>
      <c t="s">
        <v>27</v>
      </c>
    </row>
    <row r="201" spans="1:5" ht="12.75" customHeight="1">
      <c r="A201" s="30" t="s">
        <v>56</v>
      </c>
      <c r="E201" s="31" t="s">
        <v>1924</v>
      </c>
    </row>
    <row r="202" spans="1:5" ht="12.75" customHeight="1">
      <c r="A202" s="30" t="s">
        <v>57</v>
      </c>
      <c r="E202" s="32" t="s">
        <v>4</v>
      </c>
    </row>
    <row r="203" spans="5:5" ht="12.75" customHeight="1">
      <c r="E203" s="31" t="s">
        <v>1925</v>
      </c>
    </row>
    <row r="204" spans="1:16" ht="12.75" customHeight="1">
      <c r="A204" t="s">
        <v>50</v>
      </c>
      <c s="6" t="s">
        <v>209</v>
      </c>
      <c s="6" t="s">
        <v>1926</v>
      </c>
      <c t="s">
        <v>4</v>
      </c>
      <c s="26" t="s">
        <v>1927</v>
      </c>
      <c s="27" t="s">
        <v>1918</v>
      </c>
      <c s="28">
        <v>1</v>
      </c>
      <c s="27">
        <v>0</v>
      </c>
      <c s="27">
        <f>ROUND(G204*H204,6)</f>
      </c>
      <c r="L204" s="29">
        <v>0</v>
      </c>
      <c s="24">
        <f>ROUND(ROUND(L204,2)*ROUND(G204,3),2)</f>
      </c>
      <c s="27" t="s">
        <v>55</v>
      </c>
      <c>
        <f>(M204*21)/100</f>
      </c>
      <c t="s">
        <v>27</v>
      </c>
    </row>
    <row r="205" spans="1:5" ht="12.75" customHeight="1">
      <c r="A205" s="30" t="s">
        <v>56</v>
      </c>
      <c r="E205" s="31" t="s">
        <v>1927</v>
      </c>
    </row>
    <row r="206" spans="1:5" ht="12.75" customHeight="1">
      <c r="A206" s="30" t="s">
        <v>57</v>
      </c>
      <c r="E206" s="32" t="s">
        <v>4</v>
      </c>
    </row>
    <row r="207" spans="5:5" ht="12.75" customHeight="1">
      <c r="E207" s="31" t="s">
        <v>1928</v>
      </c>
    </row>
    <row r="208" spans="1:16" ht="12.75" customHeight="1">
      <c r="A208" t="s">
        <v>50</v>
      </c>
      <c s="6" t="s">
        <v>212</v>
      </c>
      <c s="6" t="s">
        <v>1929</v>
      </c>
      <c t="s">
        <v>4</v>
      </c>
      <c s="26" t="s">
        <v>1930</v>
      </c>
      <c s="27" t="s">
        <v>1918</v>
      </c>
      <c s="28">
        <v>1</v>
      </c>
      <c s="27">
        <v>0</v>
      </c>
      <c s="27">
        <f>ROUND(G208*H208,6)</f>
      </c>
      <c r="L208" s="29">
        <v>0</v>
      </c>
      <c s="24">
        <f>ROUND(ROUND(L208,2)*ROUND(G208,3),2)</f>
      </c>
      <c s="27" t="s">
        <v>55</v>
      </c>
      <c>
        <f>(M208*21)/100</f>
      </c>
      <c t="s">
        <v>27</v>
      </c>
    </row>
    <row r="209" spans="1:5" ht="12.75" customHeight="1">
      <c r="A209" s="30" t="s">
        <v>56</v>
      </c>
      <c r="E209" s="31" t="s">
        <v>1930</v>
      </c>
    </row>
    <row r="210" spans="1:5" ht="12.75" customHeight="1">
      <c r="A210" s="30" t="s">
        <v>57</v>
      </c>
      <c r="E210" s="32" t="s">
        <v>4</v>
      </c>
    </row>
    <row r="211" spans="5:5" ht="12.75" customHeight="1">
      <c r="E211" s="31" t="s">
        <v>1931</v>
      </c>
    </row>
    <row r="212" spans="1:16" ht="12.75" customHeight="1">
      <c r="A212" t="s">
        <v>50</v>
      </c>
      <c s="6" t="s">
        <v>215</v>
      </c>
      <c s="6" t="s">
        <v>1932</v>
      </c>
      <c t="s">
        <v>4</v>
      </c>
      <c s="26" t="s">
        <v>1933</v>
      </c>
      <c s="27" t="s">
        <v>1918</v>
      </c>
      <c s="28">
        <v>1</v>
      </c>
      <c s="27">
        <v>0</v>
      </c>
      <c s="27">
        <f>ROUND(G212*H212,6)</f>
      </c>
      <c r="L212" s="29">
        <v>0</v>
      </c>
      <c s="24">
        <f>ROUND(ROUND(L212,2)*ROUND(G212,3),2)</f>
      </c>
      <c s="27" t="s">
        <v>55</v>
      </c>
      <c>
        <f>(M212*21)/100</f>
      </c>
      <c t="s">
        <v>27</v>
      </c>
    </row>
    <row r="213" spans="1:5" ht="12.75" customHeight="1">
      <c r="A213" s="30" t="s">
        <v>56</v>
      </c>
      <c r="E213" s="31" t="s">
        <v>1933</v>
      </c>
    </row>
    <row r="214" spans="1:5" ht="12.75" customHeight="1">
      <c r="A214" s="30" t="s">
        <v>57</v>
      </c>
      <c r="E214" s="32" t="s">
        <v>4</v>
      </c>
    </row>
    <row r="215" spans="5:5" ht="12.75" customHeight="1">
      <c r="E215" s="31" t="s">
        <v>1934</v>
      </c>
    </row>
    <row r="216" spans="1:16" ht="12.75" customHeight="1">
      <c r="A216" t="s">
        <v>50</v>
      </c>
      <c s="6" t="s">
        <v>218</v>
      </c>
      <c s="6" t="s">
        <v>1935</v>
      </c>
      <c t="s">
        <v>4</v>
      </c>
      <c s="26" t="s">
        <v>1936</v>
      </c>
      <c s="27" t="s">
        <v>1918</v>
      </c>
      <c s="28">
        <v>1</v>
      </c>
      <c s="27">
        <v>0</v>
      </c>
      <c s="27">
        <f>ROUND(G216*H216,6)</f>
      </c>
      <c r="L216" s="29">
        <v>0</v>
      </c>
      <c s="24">
        <f>ROUND(ROUND(L216,2)*ROUND(G216,3),2)</f>
      </c>
      <c s="27" t="s">
        <v>55</v>
      </c>
      <c>
        <f>(M216*21)/100</f>
      </c>
      <c t="s">
        <v>27</v>
      </c>
    </row>
    <row r="217" spans="1:5" ht="12.75" customHeight="1">
      <c r="A217" s="30" t="s">
        <v>56</v>
      </c>
      <c r="E217" s="31" t="s">
        <v>1936</v>
      </c>
    </row>
    <row r="218" spans="1:5" ht="12.75" customHeight="1">
      <c r="A218" s="30" t="s">
        <v>57</v>
      </c>
      <c r="E218" s="32" t="s">
        <v>4</v>
      </c>
    </row>
    <row r="219" spans="5:5" ht="12.75" customHeight="1">
      <c r="E219" s="31" t="s">
        <v>1937</v>
      </c>
    </row>
    <row r="220" spans="1:13" ht="12.75" customHeight="1">
      <c r="A220" t="s">
        <v>47</v>
      </c>
      <c r="C220" s="7" t="s">
        <v>387</v>
      </c>
      <c r="E220" s="25" t="s">
        <v>1938</v>
      </c>
      <c r="J220" s="24">
        <f>0</f>
      </c>
      <c s="24">
        <f>0</f>
      </c>
      <c s="24">
        <f>0+L221+L225+L229+L233</f>
      </c>
      <c s="24">
        <f>0+M221+M225+M229+M233</f>
      </c>
    </row>
    <row r="221" spans="1:16" ht="12.75" customHeight="1">
      <c r="A221" t="s">
        <v>50</v>
      </c>
      <c s="6" t="s">
        <v>221</v>
      </c>
      <c s="6" t="s">
        <v>1939</v>
      </c>
      <c t="s">
        <v>4</v>
      </c>
      <c s="26" t="s">
        <v>1940</v>
      </c>
      <c s="27" t="s">
        <v>98</v>
      </c>
      <c s="28">
        <v>400</v>
      </c>
      <c s="27">
        <v>0</v>
      </c>
      <c s="27">
        <f>ROUND(G221*H221,6)</f>
      </c>
      <c r="L221" s="29">
        <v>0</v>
      </c>
      <c s="24">
        <f>ROUND(ROUND(L221,2)*ROUND(G221,3),2)</f>
      </c>
      <c s="27" t="s">
        <v>55</v>
      </c>
      <c>
        <f>(M221*21)/100</f>
      </c>
      <c t="s">
        <v>27</v>
      </c>
    </row>
    <row r="222" spans="1:5" ht="12.75" customHeight="1">
      <c r="A222" s="30" t="s">
        <v>56</v>
      </c>
      <c r="E222" s="31" t="s">
        <v>1940</v>
      </c>
    </row>
    <row r="223" spans="1:5" ht="12.75" customHeight="1">
      <c r="A223" s="30" t="s">
        <v>57</v>
      </c>
      <c r="E223" s="32" t="s">
        <v>4</v>
      </c>
    </row>
    <row r="224" spans="5:5" ht="12.75" customHeight="1">
      <c r="E224" s="31" t="s">
        <v>58</v>
      </c>
    </row>
    <row r="225" spans="1:16" ht="12.75" customHeight="1">
      <c r="A225" t="s">
        <v>50</v>
      </c>
      <c s="6" t="s">
        <v>224</v>
      </c>
      <c s="6" t="s">
        <v>889</v>
      </c>
      <c t="s">
        <v>4</v>
      </c>
      <c s="26" t="s">
        <v>890</v>
      </c>
      <c s="27" t="s">
        <v>782</v>
      </c>
      <c s="28">
        <v>5.4</v>
      </c>
      <c s="27">
        <v>0</v>
      </c>
      <c s="27">
        <f>ROUND(G225*H225,6)</f>
      </c>
      <c r="L225" s="29">
        <v>0</v>
      </c>
      <c s="24">
        <f>ROUND(ROUND(L225,2)*ROUND(G225,3),2)</f>
      </c>
      <c s="27" t="s">
        <v>55</v>
      </c>
      <c>
        <f>(M225*21)/100</f>
      </c>
      <c t="s">
        <v>27</v>
      </c>
    </row>
    <row r="226" spans="1:5" ht="12.75" customHeight="1">
      <c r="A226" s="30" t="s">
        <v>56</v>
      </c>
      <c r="E226" s="31" t="s">
        <v>890</v>
      </c>
    </row>
    <row r="227" spans="1:5" ht="12.75" customHeight="1">
      <c r="A227" s="30" t="s">
        <v>57</v>
      </c>
      <c r="E227" s="32" t="s">
        <v>4</v>
      </c>
    </row>
    <row r="228" spans="5:5" ht="12.75" customHeight="1">
      <c r="E228" s="31" t="s">
        <v>58</v>
      </c>
    </row>
    <row r="229" spans="1:16" ht="12.75" customHeight="1">
      <c r="A229" t="s">
        <v>50</v>
      </c>
      <c s="6" t="s">
        <v>227</v>
      </c>
      <c s="6" t="s">
        <v>780</v>
      </c>
      <c t="s">
        <v>4</v>
      </c>
      <c s="26" t="s">
        <v>781</v>
      </c>
      <c s="27" t="s">
        <v>782</v>
      </c>
      <c s="28">
        <v>1</v>
      </c>
      <c s="27">
        <v>0</v>
      </c>
      <c s="27">
        <f>ROUND(G229*H229,6)</f>
      </c>
      <c r="L229" s="29">
        <v>0</v>
      </c>
      <c s="24">
        <f>ROUND(ROUND(L229,2)*ROUND(G229,3),2)</f>
      </c>
      <c s="27" t="s">
        <v>55</v>
      </c>
      <c>
        <f>(M229*21)/100</f>
      </c>
      <c t="s">
        <v>27</v>
      </c>
    </row>
    <row r="230" spans="1:5" ht="12.75" customHeight="1">
      <c r="A230" s="30" t="s">
        <v>56</v>
      </c>
      <c r="E230" s="31" t="s">
        <v>781</v>
      </c>
    </row>
    <row r="231" spans="1:5" ht="12.75" customHeight="1">
      <c r="A231" s="30" t="s">
        <v>57</v>
      </c>
      <c r="E231" s="32" t="s">
        <v>4</v>
      </c>
    </row>
    <row r="232" spans="5:5" ht="12.75" customHeight="1">
      <c r="E232" s="31" t="s">
        <v>58</v>
      </c>
    </row>
    <row r="233" spans="1:16" ht="12.75" customHeight="1">
      <c r="A233" t="s">
        <v>50</v>
      </c>
      <c s="6" t="s">
        <v>230</v>
      </c>
      <c s="6" t="s">
        <v>785</v>
      </c>
      <c t="s">
        <v>4</v>
      </c>
      <c s="26" t="s">
        <v>786</v>
      </c>
      <c s="27" t="s">
        <v>98</v>
      </c>
      <c s="28">
        <v>3</v>
      </c>
      <c s="27">
        <v>0</v>
      </c>
      <c s="27">
        <f>ROUND(G233*H233,6)</f>
      </c>
      <c r="L233" s="29">
        <v>0</v>
      </c>
      <c s="24">
        <f>ROUND(ROUND(L233,2)*ROUND(G233,3),2)</f>
      </c>
      <c s="27" t="s">
        <v>55</v>
      </c>
      <c>
        <f>(M233*21)/100</f>
      </c>
      <c t="s">
        <v>27</v>
      </c>
    </row>
    <row r="234" spans="1:5" ht="12.75" customHeight="1">
      <c r="A234" s="30" t="s">
        <v>56</v>
      </c>
      <c r="E234" s="31" t="s">
        <v>786</v>
      </c>
    </row>
    <row r="235" spans="1:5" ht="12.75" customHeight="1">
      <c r="A235" s="30" t="s">
        <v>57</v>
      </c>
      <c r="E235" s="32" t="s">
        <v>4</v>
      </c>
    </row>
    <row r="236" spans="5:5" ht="12.75" customHeight="1">
      <c r="E236"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1943</v>
      </c>
      <c r="E8" s="23" t="s">
        <v>1944</v>
      </c>
      <c r="J8" s="22">
        <f>0+J9+J46+J203</f>
      </c>
      <c s="22">
        <f>0+K9+K46+K203</f>
      </c>
      <c s="22">
        <f>0+L9+L46+L203</f>
      </c>
      <c s="22">
        <f>0+M9+M46+M203</f>
      </c>
    </row>
    <row r="9" spans="1:13" ht="12.75" customHeight="1">
      <c r="A9" t="s">
        <v>47</v>
      </c>
      <c r="C9" s="7" t="s">
        <v>376</v>
      </c>
      <c r="E9" s="25" t="s">
        <v>1945</v>
      </c>
      <c r="J9" s="24">
        <f>0</f>
      </c>
      <c s="24">
        <f>0</f>
      </c>
      <c s="24">
        <f>0+L10+L14+L18+L22+L26+L30+L34+L38+L42</f>
      </c>
      <c s="24">
        <f>0+M10+M14+M18+M22+M26+M30+M34+M38+M42</f>
      </c>
    </row>
    <row r="10" spans="1:16" ht="12.75" customHeight="1">
      <c r="A10" t="s">
        <v>50</v>
      </c>
      <c s="6" t="s">
        <v>51</v>
      </c>
      <c s="6" t="s">
        <v>1946</v>
      </c>
      <c t="s">
        <v>4</v>
      </c>
      <c s="26" t="s">
        <v>1947</v>
      </c>
      <c s="27" t="s">
        <v>98</v>
      </c>
      <c s="28">
        <v>30</v>
      </c>
      <c s="27">
        <v>0</v>
      </c>
      <c s="27">
        <f>ROUND(G10*H10,6)</f>
      </c>
      <c r="L10" s="29">
        <v>0</v>
      </c>
      <c s="24">
        <f>ROUND(ROUND(L10,2)*ROUND(G10,3),2)</f>
      </c>
      <c s="27" t="s">
        <v>55</v>
      </c>
      <c>
        <f>(M10*21)/100</f>
      </c>
      <c t="s">
        <v>27</v>
      </c>
    </row>
    <row r="11" spans="1:5" ht="12.75" customHeight="1">
      <c r="A11" s="30" t="s">
        <v>56</v>
      </c>
      <c r="E11" s="31" t="s">
        <v>1947</v>
      </c>
    </row>
    <row r="12" spans="1:5" ht="12.75" customHeight="1">
      <c r="A12" s="30" t="s">
        <v>57</v>
      </c>
      <c r="E12" s="32" t="s">
        <v>4</v>
      </c>
    </row>
    <row r="13" spans="5:5" ht="12.75" customHeight="1">
      <c r="E13" s="31" t="s">
        <v>1948</v>
      </c>
    </row>
    <row r="14" spans="1:16" ht="12.75" customHeight="1">
      <c r="A14" t="s">
        <v>50</v>
      </c>
      <c s="6" t="s">
        <v>27</v>
      </c>
      <c s="6" t="s">
        <v>1949</v>
      </c>
      <c t="s">
        <v>4</v>
      </c>
      <c s="26" t="s">
        <v>1950</v>
      </c>
      <c s="27" t="s">
        <v>82</v>
      </c>
      <c s="28">
        <v>200</v>
      </c>
      <c s="27">
        <v>0</v>
      </c>
      <c s="27">
        <f>ROUND(G14*H14,6)</f>
      </c>
      <c r="L14" s="29">
        <v>0</v>
      </c>
      <c s="24">
        <f>ROUND(ROUND(L14,2)*ROUND(G14,3),2)</f>
      </c>
      <c s="27" t="s">
        <v>55</v>
      </c>
      <c>
        <f>(M14*21)/100</f>
      </c>
      <c t="s">
        <v>27</v>
      </c>
    </row>
    <row r="15" spans="1:5" ht="12.75" customHeight="1">
      <c r="A15" s="30" t="s">
        <v>56</v>
      </c>
      <c r="E15" s="31" t="s">
        <v>1950</v>
      </c>
    </row>
    <row r="16" spans="1:5" ht="12.75" customHeight="1">
      <c r="A16" s="30" t="s">
        <v>57</v>
      </c>
      <c r="E16" s="32" t="s">
        <v>4</v>
      </c>
    </row>
    <row r="17" spans="5:5" ht="12.75" customHeight="1">
      <c r="E17" s="31" t="s">
        <v>58</v>
      </c>
    </row>
    <row r="18" spans="1:16" ht="12.75" customHeight="1">
      <c r="A18" t="s">
        <v>50</v>
      </c>
      <c s="6" t="s">
        <v>25</v>
      </c>
      <c s="6" t="s">
        <v>1364</v>
      </c>
      <c t="s">
        <v>4</v>
      </c>
      <c s="26" t="s">
        <v>1365</v>
      </c>
      <c s="27" t="s">
        <v>82</v>
      </c>
      <c s="28">
        <v>20</v>
      </c>
      <c s="27">
        <v>0</v>
      </c>
      <c s="27">
        <f>ROUND(G18*H18,6)</f>
      </c>
      <c r="L18" s="29">
        <v>0</v>
      </c>
      <c s="24">
        <f>ROUND(ROUND(L18,2)*ROUND(G18,3),2)</f>
      </c>
      <c s="27" t="s">
        <v>55</v>
      </c>
      <c>
        <f>(M18*21)/100</f>
      </c>
      <c t="s">
        <v>27</v>
      </c>
    </row>
    <row r="19" spans="1:5" ht="12.75" customHeight="1">
      <c r="A19" s="30" t="s">
        <v>56</v>
      </c>
      <c r="E19" s="31" t="s">
        <v>1365</v>
      </c>
    </row>
    <row r="20" spans="1:5" ht="12.75" customHeight="1">
      <c r="A20" s="30" t="s">
        <v>57</v>
      </c>
      <c r="E20" s="32" t="s">
        <v>4</v>
      </c>
    </row>
    <row r="21" spans="5:5" ht="12.75" customHeight="1">
      <c r="E21" s="31" t="s">
        <v>58</v>
      </c>
    </row>
    <row r="22" spans="1:16" ht="12.75" customHeight="1">
      <c r="A22" t="s">
        <v>50</v>
      </c>
      <c s="6" t="s">
        <v>68</v>
      </c>
      <c s="6" t="s">
        <v>1951</v>
      </c>
      <c t="s">
        <v>4</v>
      </c>
      <c s="26" t="s">
        <v>1952</v>
      </c>
      <c s="27" t="s">
        <v>782</v>
      </c>
      <c s="28">
        <v>6</v>
      </c>
      <c s="27">
        <v>0</v>
      </c>
      <c s="27">
        <f>ROUND(G22*H22,6)</f>
      </c>
      <c r="L22" s="29">
        <v>0</v>
      </c>
      <c s="24">
        <f>ROUND(ROUND(L22,2)*ROUND(G22,3),2)</f>
      </c>
      <c s="27" t="s">
        <v>55</v>
      </c>
      <c>
        <f>(M22*21)/100</f>
      </c>
      <c t="s">
        <v>27</v>
      </c>
    </row>
    <row r="23" spans="1:5" ht="12.75" customHeight="1">
      <c r="A23" s="30" t="s">
        <v>56</v>
      </c>
      <c r="E23" s="31" t="s">
        <v>1952</v>
      </c>
    </row>
    <row r="24" spans="1:5" ht="12.75" customHeight="1">
      <c r="A24" s="30" t="s">
        <v>57</v>
      </c>
      <c r="E24" s="32" t="s">
        <v>4</v>
      </c>
    </row>
    <row r="25" spans="5:5" ht="12.75" customHeight="1">
      <c r="E25" s="31" t="s">
        <v>58</v>
      </c>
    </row>
    <row r="26" spans="1:16" ht="12.75" customHeight="1">
      <c r="A26" t="s">
        <v>50</v>
      </c>
      <c s="6" t="s">
        <v>71</v>
      </c>
      <c s="6" t="s">
        <v>1953</v>
      </c>
      <c t="s">
        <v>4</v>
      </c>
      <c s="26" t="s">
        <v>1954</v>
      </c>
      <c s="27" t="s">
        <v>98</v>
      </c>
      <c s="28">
        <v>90</v>
      </c>
      <c s="27">
        <v>0</v>
      </c>
      <c s="27">
        <f>ROUND(G26*H26,6)</f>
      </c>
      <c r="L26" s="29">
        <v>0</v>
      </c>
      <c s="24">
        <f>ROUND(ROUND(L26,2)*ROUND(G26,3),2)</f>
      </c>
      <c s="27" t="s">
        <v>55</v>
      </c>
      <c>
        <f>(M26*21)/100</f>
      </c>
      <c t="s">
        <v>27</v>
      </c>
    </row>
    <row r="27" spans="1:5" ht="12.75" customHeight="1">
      <c r="A27" s="30" t="s">
        <v>56</v>
      </c>
      <c r="E27" s="31" t="s">
        <v>1954</v>
      </c>
    </row>
    <row r="28" spans="1:5" ht="12.75" customHeight="1">
      <c r="A28" s="30" t="s">
        <v>57</v>
      </c>
      <c r="E28" s="32" t="s">
        <v>4</v>
      </c>
    </row>
    <row r="29" spans="5:5" ht="12.75" customHeight="1">
      <c r="E29" s="31" t="s">
        <v>1955</v>
      </c>
    </row>
    <row r="30" spans="1:16" ht="12.75" customHeight="1">
      <c r="A30" t="s">
        <v>50</v>
      </c>
      <c s="6" t="s">
        <v>26</v>
      </c>
      <c s="6" t="s">
        <v>1956</v>
      </c>
      <c t="s">
        <v>4</v>
      </c>
      <c s="26" t="s">
        <v>1957</v>
      </c>
      <c s="27" t="s">
        <v>98</v>
      </c>
      <c s="28">
        <v>250</v>
      </c>
      <c s="27">
        <v>0</v>
      </c>
      <c s="27">
        <f>ROUND(G30*H30,6)</f>
      </c>
      <c r="L30" s="29">
        <v>0</v>
      </c>
      <c s="24">
        <f>ROUND(ROUND(L30,2)*ROUND(G30,3),2)</f>
      </c>
      <c s="27" t="s">
        <v>55</v>
      </c>
      <c>
        <f>(M30*21)/100</f>
      </c>
      <c t="s">
        <v>27</v>
      </c>
    </row>
    <row r="31" spans="1:5" ht="12.75" customHeight="1">
      <c r="A31" s="30" t="s">
        <v>56</v>
      </c>
      <c r="E31" s="31" t="s">
        <v>1957</v>
      </c>
    </row>
    <row r="32" spans="1:5" ht="12.75" customHeight="1">
      <c r="A32" s="30" t="s">
        <v>57</v>
      </c>
      <c r="E32" s="32" t="s">
        <v>4</v>
      </c>
    </row>
    <row r="33" spans="5:5" ht="12.75" customHeight="1">
      <c r="E33" s="31" t="s">
        <v>1955</v>
      </c>
    </row>
    <row r="34" spans="1:16" ht="12.75" customHeight="1">
      <c r="A34" t="s">
        <v>50</v>
      </c>
      <c s="6" t="s">
        <v>76</v>
      </c>
      <c s="6" t="s">
        <v>780</v>
      </c>
      <c t="s">
        <v>4</v>
      </c>
      <c s="26" t="s">
        <v>781</v>
      </c>
      <c s="27" t="s">
        <v>782</v>
      </c>
      <c s="28">
        <v>3</v>
      </c>
      <c s="27">
        <v>0</v>
      </c>
      <c s="27">
        <f>ROUND(G34*H34,6)</f>
      </c>
      <c r="L34" s="29">
        <v>0</v>
      </c>
      <c s="24">
        <f>ROUND(ROUND(L34,2)*ROUND(G34,3),2)</f>
      </c>
      <c s="27" t="s">
        <v>55</v>
      </c>
      <c>
        <f>(M34*21)/100</f>
      </c>
      <c t="s">
        <v>27</v>
      </c>
    </row>
    <row r="35" spans="1:5" ht="12.75" customHeight="1">
      <c r="A35" s="30" t="s">
        <v>56</v>
      </c>
      <c r="E35" s="31" t="s">
        <v>781</v>
      </c>
    </row>
    <row r="36" spans="1:5" ht="12.75" customHeight="1">
      <c r="A36" s="30" t="s">
        <v>57</v>
      </c>
      <c r="E36" s="32" t="s">
        <v>4</v>
      </c>
    </row>
    <row r="37" spans="5:5" ht="12.75" customHeight="1">
      <c r="E37" s="31" t="s">
        <v>58</v>
      </c>
    </row>
    <row r="38" spans="1:16" ht="12.75" customHeight="1">
      <c r="A38" t="s">
        <v>50</v>
      </c>
      <c s="6" t="s">
        <v>79</v>
      </c>
      <c s="6" t="s">
        <v>785</v>
      </c>
      <c t="s">
        <v>4</v>
      </c>
      <c s="26" t="s">
        <v>786</v>
      </c>
      <c s="27" t="s">
        <v>98</v>
      </c>
      <c s="28">
        <v>5</v>
      </c>
      <c s="27">
        <v>0</v>
      </c>
      <c s="27">
        <f>ROUND(G38*H38,6)</f>
      </c>
      <c r="L38" s="29">
        <v>0</v>
      </c>
      <c s="24">
        <f>ROUND(ROUND(L38,2)*ROUND(G38,3),2)</f>
      </c>
      <c s="27" t="s">
        <v>55</v>
      </c>
      <c>
        <f>(M38*21)/100</f>
      </c>
      <c t="s">
        <v>27</v>
      </c>
    </row>
    <row r="39" spans="1:5" ht="12.75" customHeight="1">
      <c r="A39" s="30" t="s">
        <v>56</v>
      </c>
      <c r="E39" s="31" t="s">
        <v>786</v>
      </c>
    </row>
    <row r="40" spans="1:5" ht="12.75" customHeight="1">
      <c r="A40" s="30" t="s">
        <v>57</v>
      </c>
      <c r="E40" s="32" t="s">
        <v>4</v>
      </c>
    </row>
    <row r="41" spans="5:5" ht="12.75" customHeight="1">
      <c r="E41" s="31" t="s">
        <v>58</v>
      </c>
    </row>
    <row r="42" spans="1:16" ht="12.75" customHeight="1">
      <c r="A42" t="s">
        <v>50</v>
      </c>
      <c s="6" t="s">
        <v>83</v>
      </c>
      <c s="6" t="s">
        <v>1585</v>
      </c>
      <c t="s">
        <v>4</v>
      </c>
      <c s="26" t="s">
        <v>1348</v>
      </c>
      <c s="27" t="s">
        <v>1085</v>
      </c>
      <c s="28">
        <v>1400</v>
      </c>
      <c s="27">
        <v>0</v>
      </c>
      <c s="27">
        <f>ROUND(G42*H42,6)</f>
      </c>
      <c r="L42" s="29">
        <v>0</v>
      </c>
      <c s="24">
        <f>ROUND(ROUND(L42,2)*ROUND(G42,3),2)</f>
      </c>
      <c s="27" t="s">
        <v>55</v>
      </c>
      <c>
        <f>(M42*21)/100</f>
      </c>
      <c t="s">
        <v>27</v>
      </c>
    </row>
    <row r="43" spans="1:5" ht="12.75" customHeight="1">
      <c r="A43" s="30" t="s">
        <v>56</v>
      </c>
      <c r="E43" s="31" t="s">
        <v>1348</v>
      </c>
    </row>
    <row r="44" spans="1:5" ht="12.75" customHeight="1">
      <c r="A44" s="30" t="s">
        <v>57</v>
      </c>
      <c r="E44" s="32" t="s">
        <v>4</v>
      </c>
    </row>
    <row r="45" spans="5:5" ht="12.75" customHeight="1">
      <c r="E45" s="31" t="s">
        <v>58</v>
      </c>
    </row>
    <row r="46" spans="1:13" ht="12.75" customHeight="1">
      <c r="A46" t="s">
        <v>47</v>
      </c>
      <c r="C46" s="7" t="s">
        <v>386</v>
      </c>
      <c r="E46" s="25" t="s">
        <v>1555</v>
      </c>
      <c r="J46" s="24">
        <f>0</f>
      </c>
      <c s="24">
        <f>0</f>
      </c>
      <c s="24">
        <f>0+L47+L51+L55+L59+L63+L67+L71+L75+L79+L83+L87+L91+L95+L99+L103+L107+L111+L115+L119+L123+L127+L131+L135+L139+L143+L147+L151+L155+L159+L163+L167+L171+L175+L179+L183+L187+L191+L195+L199</f>
      </c>
      <c s="24">
        <f>0+M47+M51+M55+M59+M63+M67+M71+M75+M79+M83+M87+M91+M95+M99+M103+M107+M111+M115+M119+M123+M127+M131+M135+M139+M143+M147+M151+M155+M159+M163+M167+M171+M175+M179+M183+M187+M191+M195+M199</f>
      </c>
    </row>
    <row r="47" spans="1:16" ht="12.75" customHeight="1">
      <c r="A47" t="s">
        <v>50</v>
      </c>
      <c s="6" t="s">
        <v>86</v>
      </c>
      <c s="6" t="s">
        <v>1461</v>
      </c>
      <c t="s">
        <v>4</v>
      </c>
      <c s="26" t="s">
        <v>1462</v>
      </c>
      <c s="27" t="s">
        <v>82</v>
      </c>
      <c s="28">
        <v>500</v>
      </c>
      <c s="27">
        <v>0</v>
      </c>
      <c s="27">
        <f>ROUND(G47*H47,6)</f>
      </c>
      <c r="L47" s="29">
        <v>0</v>
      </c>
      <c s="24">
        <f>ROUND(ROUND(L47,2)*ROUND(G47,3),2)</f>
      </c>
      <c s="27" t="s">
        <v>55</v>
      </c>
      <c>
        <f>(M47*21)/100</f>
      </c>
      <c t="s">
        <v>27</v>
      </c>
    </row>
    <row r="48" spans="1:5" ht="12.75" customHeight="1">
      <c r="A48" s="30" t="s">
        <v>56</v>
      </c>
      <c r="E48" s="31" t="s">
        <v>1462</v>
      </c>
    </row>
    <row r="49" spans="1:5" ht="12.75" customHeight="1">
      <c r="A49" s="30" t="s">
        <v>57</v>
      </c>
      <c r="E49" s="32" t="s">
        <v>4</v>
      </c>
    </row>
    <row r="50" spans="5:5" ht="12.75" customHeight="1">
      <c r="E50" s="31" t="s">
        <v>58</v>
      </c>
    </row>
    <row r="51" spans="1:16" ht="12.75" customHeight="1">
      <c r="A51" t="s">
        <v>50</v>
      </c>
      <c s="6" t="s">
        <v>89</v>
      </c>
      <c s="6" t="s">
        <v>362</v>
      </c>
      <c t="s">
        <v>4</v>
      </c>
      <c s="26" t="s">
        <v>363</v>
      </c>
      <c s="27" t="s">
        <v>98</v>
      </c>
      <c s="28">
        <v>500</v>
      </c>
      <c s="27">
        <v>0</v>
      </c>
      <c s="27">
        <f>ROUND(G51*H51,6)</f>
      </c>
      <c r="L51" s="29">
        <v>0</v>
      </c>
      <c s="24">
        <f>ROUND(ROUND(L51,2)*ROUND(G51,3),2)</f>
      </c>
      <c s="27" t="s">
        <v>55</v>
      </c>
      <c>
        <f>(M51*21)/100</f>
      </c>
      <c t="s">
        <v>27</v>
      </c>
    </row>
    <row r="52" spans="1:5" ht="12.75" customHeight="1">
      <c r="A52" s="30" t="s">
        <v>56</v>
      </c>
      <c r="E52" s="31" t="s">
        <v>363</v>
      </c>
    </row>
    <row r="53" spans="1:5" ht="12.75" customHeight="1">
      <c r="A53" s="30" t="s">
        <v>57</v>
      </c>
      <c r="E53" s="32" t="s">
        <v>4</v>
      </c>
    </row>
    <row r="54" spans="5:5" ht="12.75" customHeight="1">
      <c r="E54" s="31" t="s">
        <v>58</v>
      </c>
    </row>
    <row r="55" spans="1:16" ht="12.75" customHeight="1">
      <c r="A55" t="s">
        <v>50</v>
      </c>
      <c s="6" t="s">
        <v>92</v>
      </c>
      <c s="6" t="s">
        <v>374</v>
      </c>
      <c t="s">
        <v>4</v>
      </c>
      <c s="26" t="s">
        <v>375</v>
      </c>
      <c s="27" t="s">
        <v>98</v>
      </c>
      <c s="28">
        <v>80</v>
      </c>
      <c s="27">
        <v>0</v>
      </c>
      <c s="27">
        <f>ROUND(G55*H55,6)</f>
      </c>
      <c r="L55" s="29">
        <v>0</v>
      </c>
      <c s="24">
        <f>ROUND(ROUND(L55,2)*ROUND(G55,3),2)</f>
      </c>
      <c s="27" t="s">
        <v>55</v>
      </c>
      <c>
        <f>(M55*21)/100</f>
      </c>
      <c t="s">
        <v>27</v>
      </c>
    </row>
    <row r="56" spans="1:5" ht="12.75" customHeight="1">
      <c r="A56" s="30" t="s">
        <v>56</v>
      </c>
      <c r="E56" s="31" t="s">
        <v>375</v>
      </c>
    </row>
    <row r="57" spans="1:5" ht="12.75" customHeight="1">
      <c r="A57" s="30" t="s">
        <v>57</v>
      </c>
      <c r="E57" s="32" t="s">
        <v>4</v>
      </c>
    </row>
    <row r="58" spans="5:5" ht="12.75" customHeight="1">
      <c r="E58" s="31" t="s">
        <v>58</v>
      </c>
    </row>
    <row r="59" spans="1:16" ht="12.75" customHeight="1">
      <c r="A59" t="s">
        <v>50</v>
      </c>
      <c s="6" t="s">
        <v>95</v>
      </c>
      <c s="6" t="s">
        <v>1465</v>
      </c>
      <c t="s">
        <v>4</v>
      </c>
      <c s="26" t="s">
        <v>1466</v>
      </c>
      <c s="27" t="s">
        <v>98</v>
      </c>
      <c s="28">
        <v>120</v>
      </c>
      <c s="27">
        <v>0</v>
      </c>
      <c s="27">
        <f>ROUND(G59*H59,6)</f>
      </c>
      <c r="L59" s="29">
        <v>0</v>
      </c>
      <c s="24">
        <f>ROUND(ROUND(L59,2)*ROUND(G59,3),2)</f>
      </c>
      <c s="27" t="s">
        <v>55</v>
      </c>
      <c>
        <f>(M59*21)/100</f>
      </c>
      <c t="s">
        <v>27</v>
      </c>
    </row>
    <row r="60" spans="1:5" ht="12.75" customHeight="1">
      <c r="A60" s="30" t="s">
        <v>56</v>
      </c>
      <c r="E60" s="31" t="s">
        <v>1466</v>
      </c>
    </row>
    <row r="61" spans="1:5" ht="12.75" customHeight="1">
      <c r="A61" s="30" t="s">
        <v>57</v>
      </c>
      <c r="E61" s="32" t="s">
        <v>4</v>
      </c>
    </row>
    <row r="62" spans="5:5" ht="12.75" customHeight="1">
      <c r="E62" s="31" t="s">
        <v>58</v>
      </c>
    </row>
    <row r="63" spans="1:16" ht="12.75" customHeight="1">
      <c r="A63" t="s">
        <v>50</v>
      </c>
      <c s="6" t="s">
        <v>99</v>
      </c>
      <c s="6" t="s">
        <v>1958</v>
      </c>
      <c t="s">
        <v>4</v>
      </c>
      <c s="26" t="s">
        <v>1959</v>
      </c>
      <c s="27" t="s">
        <v>82</v>
      </c>
      <c s="28">
        <v>1056</v>
      </c>
      <c s="27">
        <v>0</v>
      </c>
      <c s="27">
        <f>ROUND(G63*H63,6)</f>
      </c>
      <c r="L63" s="29">
        <v>0</v>
      </c>
      <c s="24">
        <f>ROUND(ROUND(L63,2)*ROUND(G63,3),2)</f>
      </c>
      <c s="27" t="s">
        <v>55</v>
      </c>
      <c>
        <f>(M63*21)/100</f>
      </c>
      <c t="s">
        <v>27</v>
      </c>
    </row>
    <row r="64" spans="1:5" ht="12.75" customHeight="1">
      <c r="A64" s="30" t="s">
        <v>56</v>
      </c>
      <c r="E64" s="31" t="s">
        <v>1959</v>
      </c>
    </row>
    <row r="65" spans="1:5" ht="12.75" customHeight="1">
      <c r="A65" s="30" t="s">
        <v>57</v>
      </c>
      <c r="E65" s="32" t="s">
        <v>4</v>
      </c>
    </row>
    <row r="66" spans="5:5" ht="12.75" customHeight="1">
      <c r="E66" s="31" t="s">
        <v>1960</v>
      </c>
    </row>
    <row r="67" spans="1:16" ht="12.75" customHeight="1">
      <c r="A67" t="s">
        <v>50</v>
      </c>
      <c s="6" t="s">
        <v>102</v>
      </c>
      <c s="6" t="s">
        <v>1961</v>
      </c>
      <c t="s">
        <v>4</v>
      </c>
      <c s="26" t="s">
        <v>1962</v>
      </c>
      <c s="27" t="s">
        <v>82</v>
      </c>
      <c s="28">
        <v>285</v>
      </c>
      <c s="27">
        <v>0</v>
      </c>
      <c s="27">
        <f>ROUND(G67*H67,6)</f>
      </c>
      <c r="L67" s="29">
        <v>0</v>
      </c>
      <c s="24">
        <f>ROUND(ROUND(L67,2)*ROUND(G67,3),2)</f>
      </c>
      <c s="27" t="s">
        <v>55</v>
      </c>
      <c>
        <f>(M67*21)/100</f>
      </c>
      <c t="s">
        <v>27</v>
      </c>
    </row>
    <row r="68" spans="1:5" ht="12.75" customHeight="1">
      <c r="A68" s="30" t="s">
        <v>56</v>
      </c>
      <c r="E68" s="31" t="s">
        <v>1962</v>
      </c>
    </row>
    <row r="69" spans="1:5" ht="12.75" customHeight="1">
      <c r="A69" s="30" t="s">
        <v>57</v>
      </c>
      <c r="E69" s="32" t="s">
        <v>4</v>
      </c>
    </row>
    <row r="70" spans="5:5" ht="12.75" customHeight="1">
      <c r="E70" s="31" t="s">
        <v>58</v>
      </c>
    </row>
    <row r="71" spans="1:16" ht="12.75" customHeight="1">
      <c r="A71" t="s">
        <v>50</v>
      </c>
      <c s="6" t="s">
        <v>105</v>
      </c>
      <c s="6" t="s">
        <v>1963</v>
      </c>
      <c t="s">
        <v>4</v>
      </c>
      <c s="26" t="s">
        <v>1964</v>
      </c>
      <c s="27" t="s">
        <v>98</v>
      </c>
      <c s="28">
        <v>12</v>
      </c>
      <c s="27">
        <v>0</v>
      </c>
      <c s="27">
        <f>ROUND(G71*H71,6)</f>
      </c>
      <c r="L71" s="29">
        <v>0</v>
      </c>
      <c s="24">
        <f>ROUND(ROUND(L71,2)*ROUND(G71,3),2)</f>
      </c>
      <c s="27" t="s">
        <v>55</v>
      </c>
      <c>
        <f>(M71*21)/100</f>
      </c>
      <c t="s">
        <v>27</v>
      </c>
    </row>
    <row r="72" spans="1:5" ht="12.75" customHeight="1">
      <c r="A72" s="30" t="s">
        <v>56</v>
      </c>
      <c r="E72" s="31" t="s">
        <v>1964</v>
      </c>
    </row>
    <row r="73" spans="1:5" ht="12.75" customHeight="1">
      <c r="A73" s="30" t="s">
        <v>57</v>
      </c>
      <c r="E73" s="32" t="s">
        <v>4</v>
      </c>
    </row>
    <row r="74" spans="5:5" ht="12.75" customHeight="1">
      <c r="E74" s="31" t="s">
        <v>58</v>
      </c>
    </row>
    <row r="75" spans="1:16" ht="12.75" customHeight="1">
      <c r="A75" t="s">
        <v>50</v>
      </c>
      <c s="6" t="s">
        <v>108</v>
      </c>
      <c s="6" t="s">
        <v>1965</v>
      </c>
      <c t="s">
        <v>4</v>
      </c>
      <c s="26" t="s">
        <v>1966</v>
      </c>
      <c s="27" t="s">
        <v>98</v>
      </c>
      <c s="28">
        <v>12</v>
      </c>
      <c s="27">
        <v>0</v>
      </c>
      <c s="27">
        <f>ROUND(G75*H75,6)</f>
      </c>
      <c r="L75" s="29">
        <v>0</v>
      </c>
      <c s="24">
        <f>ROUND(ROUND(L75,2)*ROUND(G75,3),2)</f>
      </c>
      <c s="27" t="s">
        <v>55</v>
      </c>
      <c>
        <f>(M75*21)/100</f>
      </c>
      <c t="s">
        <v>27</v>
      </c>
    </row>
    <row r="76" spans="1:5" ht="12.75" customHeight="1">
      <c r="A76" s="30" t="s">
        <v>56</v>
      </c>
      <c r="E76" s="31" t="s">
        <v>1966</v>
      </c>
    </row>
    <row r="77" spans="1:5" ht="12.75" customHeight="1">
      <c r="A77" s="30" t="s">
        <v>57</v>
      </c>
      <c r="E77" s="32" t="s">
        <v>4</v>
      </c>
    </row>
    <row r="78" spans="5:5" ht="12.75" customHeight="1">
      <c r="E78" s="31" t="s">
        <v>58</v>
      </c>
    </row>
    <row r="79" spans="1:16" ht="12.75" customHeight="1">
      <c r="A79" t="s">
        <v>50</v>
      </c>
      <c s="6" t="s">
        <v>111</v>
      </c>
      <c s="6" t="s">
        <v>1967</v>
      </c>
      <c t="s">
        <v>4</v>
      </c>
      <c s="26" t="s">
        <v>1968</v>
      </c>
      <c s="27" t="s">
        <v>98</v>
      </c>
      <c s="28">
        <v>96</v>
      </c>
      <c s="27">
        <v>0</v>
      </c>
      <c s="27">
        <f>ROUND(G79*H79,6)</f>
      </c>
      <c r="L79" s="29">
        <v>0</v>
      </c>
      <c s="24">
        <f>ROUND(ROUND(L79,2)*ROUND(G79,3),2)</f>
      </c>
      <c s="27" t="s">
        <v>55</v>
      </c>
      <c>
        <f>(M79*21)/100</f>
      </c>
      <c t="s">
        <v>27</v>
      </c>
    </row>
    <row r="80" spans="1:5" ht="12.75" customHeight="1">
      <c r="A80" s="30" t="s">
        <v>56</v>
      </c>
      <c r="E80" s="31" t="s">
        <v>1968</v>
      </c>
    </row>
    <row r="81" spans="1:5" ht="12.75" customHeight="1">
      <c r="A81" s="30" t="s">
        <v>57</v>
      </c>
      <c r="E81" s="32" t="s">
        <v>4</v>
      </c>
    </row>
    <row r="82" spans="5:5" ht="12.75" customHeight="1">
      <c r="E82" s="31" t="s">
        <v>1969</v>
      </c>
    </row>
    <row r="83" spans="1:16" ht="12.75" customHeight="1">
      <c r="A83" t="s">
        <v>50</v>
      </c>
      <c s="6" t="s">
        <v>114</v>
      </c>
      <c s="6" t="s">
        <v>883</v>
      </c>
      <c t="s">
        <v>4</v>
      </c>
      <c s="26" t="s">
        <v>884</v>
      </c>
      <c s="27" t="s">
        <v>98</v>
      </c>
      <c s="28">
        <v>100</v>
      </c>
      <c s="27">
        <v>0</v>
      </c>
      <c s="27">
        <f>ROUND(G83*H83,6)</f>
      </c>
      <c r="L83" s="29">
        <v>0</v>
      </c>
      <c s="24">
        <f>ROUND(ROUND(L83,2)*ROUND(G83,3),2)</f>
      </c>
      <c s="27" t="s">
        <v>55</v>
      </c>
      <c>
        <f>(M83*21)/100</f>
      </c>
      <c t="s">
        <v>27</v>
      </c>
    </row>
    <row r="84" spans="1:5" ht="12.75" customHeight="1">
      <c r="A84" s="30" t="s">
        <v>56</v>
      </c>
      <c r="E84" s="31" t="s">
        <v>884</v>
      </c>
    </row>
    <row r="85" spans="1:5" ht="12.75" customHeight="1">
      <c r="A85" s="30" t="s">
        <v>57</v>
      </c>
      <c r="E85" s="32" t="s">
        <v>4</v>
      </c>
    </row>
    <row r="86" spans="5:5" ht="12.75" customHeight="1">
      <c r="E86" s="31" t="s">
        <v>58</v>
      </c>
    </row>
    <row r="87" spans="1:16" ht="12.75" customHeight="1">
      <c r="A87" t="s">
        <v>50</v>
      </c>
      <c s="6" t="s">
        <v>117</v>
      </c>
      <c s="6" t="s">
        <v>1458</v>
      </c>
      <c t="s">
        <v>4</v>
      </c>
      <c s="26" t="s">
        <v>1459</v>
      </c>
      <c s="27" t="s">
        <v>98</v>
      </c>
      <c s="28">
        <v>80</v>
      </c>
      <c s="27">
        <v>0</v>
      </c>
      <c s="27">
        <f>ROUND(G87*H87,6)</f>
      </c>
      <c r="L87" s="29">
        <v>0</v>
      </c>
      <c s="24">
        <f>ROUND(ROUND(L87,2)*ROUND(G87,3),2)</f>
      </c>
      <c s="27" t="s">
        <v>55</v>
      </c>
      <c>
        <f>(M87*21)/100</f>
      </c>
      <c t="s">
        <v>27</v>
      </c>
    </row>
    <row r="88" spans="1:5" ht="12.75" customHeight="1">
      <c r="A88" s="30" t="s">
        <v>56</v>
      </c>
      <c r="E88" s="31" t="s">
        <v>1459</v>
      </c>
    </row>
    <row r="89" spans="1:5" ht="12.75" customHeight="1">
      <c r="A89" s="30" t="s">
        <v>57</v>
      </c>
      <c r="E89" s="32" t="s">
        <v>4</v>
      </c>
    </row>
    <row r="90" spans="5:5" ht="12.75" customHeight="1">
      <c r="E90" s="31" t="s">
        <v>58</v>
      </c>
    </row>
    <row r="91" spans="1:16" ht="12.75" customHeight="1">
      <c r="A91" t="s">
        <v>50</v>
      </c>
      <c s="6" t="s">
        <v>121</v>
      </c>
      <c s="6" t="s">
        <v>1544</v>
      </c>
      <c t="s">
        <v>4</v>
      </c>
      <c s="26" t="s">
        <v>1341</v>
      </c>
      <c s="27" t="s">
        <v>98</v>
      </c>
      <c s="28">
        <v>12</v>
      </c>
      <c s="27">
        <v>0</v>
      </c>
      <c s="27">
        <f>ROUND(G91*H91,6)</f>
      </c>
      <c r="L91" s="29">
        <v>0</v>
      </c>
      <c s="24">
        <f>ROUND(ROUND(L91,2)*ROUND(G91,3),2)</f>
      </c>
      <c s="27" t="s">
        <v>55</v>
      </c>
      <c>
        <f>(M91*21)/100</f>
      </c>
      <c t="s">
        <v>27</v>
      </c>
    </row>
    <row r="92" spans="1:5" ht="12.75" customHeight="1">
      <c r="A92" s="30" t="s">
        <v>56</v>
      </c>
      <c r="E92" s="31" t="s">
        <v>1341</v>
      </c>
    </row>
    <row r="93" spans="1:5" ht="12.75" customHeight="1">
      <c r="A93" s="30" t="s">
        <v>57</v>
      </c>
      <c r="E93" s="32" t="s">
        <v>4</v>
      </c>
    </row>
    <row r="94" spans="5:5" ht="12.75" customHeight="1">
      <c r="E94" s="31" t="s">
        <v>58</v>
      </c>
    </row>
    <row r="95" spans="1:16" ht="12.75" customHeight="1">
      <c r="A95" t="s">
        <v>50</v>
      </c>
      <c s="6" t="s">
        <v>126</v>
      </c>
      <c s="6" t="s">
        <v>1546</v>
      </c>
      <c t="s">
        <v>4</v>
      </c>
      <c s="26" t="s">
        <v>1344</v>
      </c>
      <c s="27" t="s">
        <v>98</v>
      </c>
      <c s="28">
        <v>36</v>
      </c>
      <c s="27">
        <v>0</v>
      </c>
      <c s="27">
        <f>ROUND(G95*H95,6)</f>
      </c>
      <c r="L95" s="29">
        <v>0</v>
      </c>
      <c s="24">
        <f>ROUND(ROUND(L95,2)*ROUND(G95,3),2)</f>
      </c>
      <c s="27" t="s">
        <v>55</v>
      </c>
      <c>
        <f>(M95*21)/100</f>
      </c>
      <c t="s">
        <v>27</v>
      </c>
    </row>
    <row r="96" spans="1:5" ht="12.75" customHeight="1">
      <c r="A96" s="30" t="s">
        <v>56</v>
      </c>
      <c r="E96" s="31" t="s">
        <v>1344</v>
      </c>
    </row>
    <row r="97" spans="1:5" ht="12.75" customHeight="1">
      <c r="A97" s="30" t="s">
        <v>57</v>
      </c>
      <c r="E97" s="32" t="s">
        <v>4</v>
      </c>
    </row>
    <row r="98" spans="5:5" ht="12.75" customHeight="1">
      <c r="E98" s="31" t="s">
        <v>58</v>
      </c>
    </row>
    <row r="99" spans="1:16" ht="12.75" customHeight="1">
      <c r="A99" t="s">
        <v>50</v>
      </c>
      <c s="6" t="s">
        <v>130</v>
      </c>
      <c s="6" t="s">
        <v>1970</v>
      </c>
      <c t="s">
        <v>4</v>
      </c>
      <c s="26" t="s">
        <v>1971</v>
      </c>
      <c s="27" t="s">
        <v>98</v>
      </c>
      <c s="28">
        <v>8</v>
      </c>
      <c s="27">
        <v>0</v>
      </c>
      <c s="27">
        <f>ROUND(G99*H99,6)</f>
      </c>
      <c r="L99" s="29">
        <v>0</v>
      </c>
      <c s="24">
        <f>ROUND(ROUND(L99,2)*ROUND(G99,3),2)</f>
      </c>
      <c s="27" t="s">
        <v>55</v>
      </c>
      <c>
        <f>(M99*21)/100</f>
      </c>
      <c t="s">
        <v>27</v>
      </c>
    </row>
    <row r="100" spans="1:5" ht="12.75" customHeight="1">
      <c r="A100" s="30" t="s">
        <v>56</v>
      </c>
      <c r="E100" s="31" t="s">
        <v>1971</v>
      </c>
    </row>
    <row r="101" spans="1:5" ht="12.75" customHeight="1">
      <c r="A101" s="30" t="s">
        <v>57</v>
      </c>
      <c r="E101" s="32" t="s">
        <v>4</v>
      </c>
    </row>
    <row r="102" spans="5:5" ht="12.75" customHeight="1">
      <c r="E102" s="31" t="s">
        <v>58</v>
      </c>
    </row>
    <row r="103" spans="1:16" ht="12.75" customHeight="1">
      <c r="A103" t="s">
        <v>50</v>
      </c>
      <c s="6" t="s">
        <v>133</v>
      </c>
      <c s="6" t="s">
        <v>1972</v>
      </c>
      <c t="s">
        <v>4</v>
      </c>
      <c s="26" t="s">
        <v>1973</v>
      </c>
      <c s="27" t="s">
        <v>98</v>
      </c>
      <c s="28">
        <v>1</v>
      </c>
      <c s="27">
        <v>0</v>
      </c>
      <c s="27">
        <f>ROUND(G103*H103,6)</f>
      </c>
      <c r="L103" s="29">
        <v>0</v>
      </c>
      <c s="24">
        <f>ROUND(ROUND(L103,2)*ROUND(G103,3),2)</f>
      </c>
      <c s="27" t="s">
        <v>55</v>
      </c>
      <c>
        <f>(M103*21)/100</f>
      </c>
      <c t="s">
        <v>27</v>
      </c>
    </row>
    <row r="104" spans="1:5" ht="12.75" customHeight="1">
      <c r="A104" s="30" t="s">
        <v>56</v>
      </c>
      <c r="E104" s="31" t="s">
        <v>1973</v>
      </c>
    </row>
    <row r="105" spans="1:5" ht="12.75" customHeight="1">
      <c r="A105" s="30" t="s">
        <v>57</v>
      </c>
      <c r="E105" s="32" t="s">
        <v>4</v>
      </c>
    </row>
    <row r="106" spans="5:5" ht="12.75" customHeight="1">
      <c r="E106" s="31" t="s">
        <v>58</v>
      </c>
    </row>
    <row r="107" spans="1:16" ht="12.75" customHeight="1">
      <c r="A107" t="s">
        <v>50</v>
      </c>
      <c s="6" t="s">
        <v>136</v>
      </c>
      <c s="6" t="s">
        <v>1974</v>
      </c>
      <c t="s">
        <v>4</v>
      </c>
      <c s="26" t="s">
        <v>1975</v>
      </c>
      <c s="27" t="s">
        <v>98</v>
      </c>
      <c s="28">
        <v>1</v>
      </c>
      <c s="27">
        <v>0</v>
      </c>
      <c s="27">
        <f>ROUND(G107*H107,6)</f>
      </c>
      <c r="L107" s="29">
        <v>0</v>
      </c>
      <c s="24">
        <f>ROUND(ROUND(L107,2)*ROUND(G107,3),2)</f>
      </c>
      <c s="27" t="s">
        <v>55</v>
      </c>
      <c>
        <f>(M107*21)/100</f>
      </c>
      <c t="s">
        <v>27</v>
      </c>
    </row>
    <row r="108" spans="1:5" ht="12.75" customHeight="1">
      <c r="A108" s="30" t="s">
        <v>56</v>
      </c>
      <c r="E108" s="31" t="s">
        <v>1975</v>
      </c>
    </row>
    <row r="109" spans="1:5" ht="12.75" customHeight="1">
      <c r="A109" s="30" t="s">
        <v>57</v>
      </c>
      <c r="E109" s="32" t="s">
        <v>4</v>
      </c>
    </row>
    <row r="110" spans="5:5" ht="12.75" customHeight="1">
      <c r="E110" s="31" t="s">
        <v>58</v>
      </c>
    </row>
    <row r="111" spans="1:16" ht="12.75" customHeight="1">
      <c r="A111" t="s">
        <v>50</v>
      </c>
      <c s="6" t="s">
        <v>139</v>
      </c>
      <c s="6" t="s">
        <v>1976</v>
      </c>
      <c t="s">
        <v>4</v>
      </c>
      <c s="26" t="s">
        <v>1977</v>
      </c>
      <c s="27" t="s">
        <v>98</v>
      </c>
      <c s="28">
        <v>4</v>
      </c>
      <c s="27">
        <v>0</v>
      </c>
      <c s="27">
        <f>ROUND(G111*H111,6)</f>
      </c>
      <c r="L111" s="29">
        <v>0</v>
      </c>
      <c s="24">
        <f>ROUND(ROUND(L111,2)*ROUND(G111,3),2)</f>
      </c>
      <c s="27" t="s">
        <v>55</v>
      </c>
      <c>
        <f>(M111*21)/100</f>
      </c>
      <c t="s">
        <v>27</v>
      </c>
    </row>
    <row r="112" spans="1:5" ht="12.75" customHeight="1">
      <c r="A112" s="30" t="s">
        <v>56</v>
      </c>
      <c r="E112" s="31" t="s">
        <v>1977</v>
      </c>
    </row>
    <row r="113" spans="1:5" ht="12.75" customHeight="1">
      <c r="A113" s="30" t="s">
        <v>57</v>
      </c>
      <c r="E113" s="32" t="s">
        <v>4</v>
      </c>
    </row>
    <row r="114" spans="5:5" ht="12.75" customHeight="1">
      <c r="E114" s="31" t="s">
        <v>1978</v>
      </c>
    </row>
    <row r="115" spans="1:16" ht="12.75" customHeight="1">
      <c r="A115" t="s">
        <v>50</v>
      </c>
      <c s="6" t="s">
        <v>142</v>
      </c>
      <c s="6" t="s">
        <v>1979</v>
      </c>
      <c t="s">
        <v>4</v>
      </c>
      <c s="26" t="s">
        <v>1980</v>
      </c>
      <c s="27" t="s">
        <v>98</v>
      </c>
      <c s="28">
        <v>24</v>
      </c>
      <c s="27">
        <v>0</v>
      </c>
      <c s="27">
        <f>ROUND(G115*H115,6)</f>
      </c>
      <c r="L115" s="29">
        <v>0</v>
      </c>
      <c s="24">
        <f>ROUND(ROUND(L115,2)*ROUND(G115,3),2)</f>
      </c>
      <c s="27" t="s">
        <v>55</v>
      </c>
      <c>
        <f>(M115*21)/100</f>
      </c>
      <c t="s">
        <v>27</v>
      </c>
    </row>
    <row r="116" spans="1:5" ht="12.75" customHeight="1">
      <c r="A116" s="30" t="s">
        <v>56</v>
      </c>
      <c r="E116" s="31" t="s">
        <v>1980</v>
      </c>
    </row>
    <row r="117" spans="1:5" ht="12.75" customHeight="1">
      <c r="A117" s="30" t="s">
        <v>57</v>
      </c>
      <c r="E117" s="32" t="s">
        <v>4</v>
      </c>
    </row>
    <row r="118" spans="5:5" ht="12.75" customHeight="1">
      <c r="E118" s="31" t="s">
        <v>1981</v>
      </c>
    </row>
    <row r="119" spans="1:16" ht="12.75" customHeight="1">
      <c r="A119" t="s">
        <v>50</v>
      </c>
      <c s="6" t="s">
        <v>145</v>
      </c>
      <c s="6" t="s">
        <v>1982</v>
      </c>
      <c t="s">
        <v>4</v>
      </c>
      <c s="26" t="s">
        <v>1983</v>
      </c>
      <c s="27" t="s">
        <v>98</v>
      </c>
      <c s="28">
        <v>12</v>
      </c>
      <c s="27">
        <v>0</v>
      </c>
      <c s="27">
        <f>ROUND(G119*H119,6)</f>
      </c>
      <c r="L119" s="29">
        <v>0</v>
      </c>
      <c s="24">
        <f>ROUND(ROUND(L119,2)*ROUND(G119,3),2)</f>
      </c>
      <c s="27" t="s">
        <v>55</v>
      </c>
      <c>
        <f>(M119*21)/100</f>
      </c>
      <c t="s">
        <v>27</v>
      </c>
    </row>
    <row r="120" spans="1:5" ht="12.75" customHeight="1">
      <c r="A120" s="30" t="s">
        <v>56</v>
      </c>
      <c r="E120" s="31" t="s">
        <v>1983</v>
      </c>
    </row>
    <row r="121" spans="1:5" ht="12.75" customHeight="1">
      <c r="A121" s="30" t="s">
        <v>57</v>
      </c>
      <c r="E121" s="32" t="s">
        <v>4</v>
      </c>
    </row>
    <row r="122" spans="5:5" ht="12.75" customHeight="1">
      <c r="E122" s="31" t="s">
        <v>1903</v>
      </c>
    </row>
    <row r="123" spans="1:16" ht="12.75" customHeight="1">
      <c r="A123" t="s">
        <v>50</v>
      </c>
      <c s="6" t="s">
        <v>148</v>
      </c>
      <c s="6" t="s">
        <v>1984</v>
      </c>
      <c t="s">
        <v>4</v>
      </c>
      <c s="26" t="s">
        <v>1985</v>
      </c>
      <c s="27" t="s">
        <v>98</v>
      </c>
      <c s="28">
        <v>24</v>
      </c>
      <c s="27">
        <v>0</v>
      </c>
      <c s="27">
        <f>ROUND(G123*H123,6)</f>
      </c>
      <c r="L123" s="29">
        <v>0</v>
      </c>
      <c s="24">
        <f>ROUND(ROUND(L123,2)*ROUND(G123,3),2)</f>
      </c>
      <c s="27" t="s">
        <v>55</v>
      </c>
      <c>
        <f>(M123*21)/100</f>
      </c>
      <c t="s">
        <v>27</v>
      </c>
    </row>
    <row r="124" spans="1:5" ht="12.75" customHeight="1">
      <c r="A124" s="30" t="s">
        <v>56</v>
      </c>
      <c r="E124" s="31" t="s">
        <v>1985</v>
      </c>
    </row>
    <row r="125" spans="1:5" ht="12.75" customHeight="1">
      <c r="A125" s="30" t="s">
        <v>57</v>
      </c>
      <c r="E125" s="32" t="s">
        <v>4</v>
      </c>
    </row>
    <row r="126" spans="5:5" ht="12.75" customHeight="1">
      <c r="E126" s="31" t="s">
        <v>1903</v>
      </c>
    </row>
    <row r="127" spans="1:16" ht="12.75" customHeight="1">
      <c r="A127" t="s">
        <v>50</v>
      </c>
      <c s="6" t="s">
        <v>151</v>
      </c>
      <c s="6" t="s">
        <v>1986</v>
      </c>
      <c t="s">
        <v>4</v>
      </c>
      <c s="26" t="s">
        <v>1987</v>
      </c>
      <c s="27" t="s">
        <v>98</v>
      </c>
      <c s="28">
        <v>12</v>
      </c>
      <c s="27">
        <v>0</v>
      </c>
      <c s="27">
        <f>ROUND(G127*H127,6)</f>
      </c>
      <c r="L127" s="29">
        <v>0</v>
      </c>
      <c s="24">
        <f>ROUND(ROUND(L127,2)*ROUND(G127,3),2)</f>
      </c>
      <c s="27" t="s">
        <v>55</v>
      </c>
      <c>
        <f>(M127*21)/100</f>
      </c>
      <c t="s">
        <v>27</v>
      </c>
    </row>
    <row r="128" spans="1:5" ht="12.75" customHeight="1">
      <c r="A128" s="30" t="s">
        <v>56</v>
      </c>
      <c r="E128" s="31" t="s">
        <v>1987</v>
      </c>
    </row>
    <row r="129" spans="1:5" ht="12.75" customHeight="1">
      <c r="A129" s="30" t="s">
        <v>57</v>
      </c>
      <c r="E129" s="32" t="s">
        <v>4</v>
      </c>
    </row>
    <row r="130" spans="5:5" ht="12.75" customHeight="1">
      <c r="E130" s="31" t="s">
        <v>1903</v>
      </c>
    </row>
    <row r="131" spans="1:16" ht="12.75" customHeight="1">
      <c r="A131" t="s">
        <v>50</v>
      </c>
      <c s="6" t="s">
        <v>154</v>
      </c>
      <c s="6" t="s">
        <v>1988</v>
      </c>
      <c t="s">
        <v>4</v>
      </c>
      <c s="26" t="s">
        <v>1989</v>
      </c>
      <c s="27" t="s">
        <v>98</v>
      </c>
      <c s="28">
        <v>12</v>
      </c>
      <c s="27">
        <v>0</v>
      </c>
      <c s="27">
        <f>ROUND(G131*H131,6)</f>
      </c>
      <c r="L131" s="29">
        <v>0</v>
      </c>
      <c s="24">
        <f>ROUND(ROUND(L131,2)*ROUND(G131,3),2)</f>
      </c>
      <c s="27" t="s">
        <v>55</v>
      </c>
      <c>
        <f>(M131*21)/100</f>
      </c>
      <c t="s">
        <v>27</v>
      </c>
    </row>
    <row r="132" spans="1:5" ht="12.75" customHeight="1">
      <c r="A132" s="30" t="s">
        <v>56</v>
      </c>
      <c r="E132" s="31" t="s">
        <v>1989</v>
      </c>
    </row>
    <row r="133" spans="1:5" ht="12.75" customHeight="1">
      <c r="A133" s="30" t="s">
        <v>57</v>
      </c>
      <c r="E133" s="32" t="s">
        <v>4</v>
      </c>
    </row>
    <row r="134" spans="5:5" ht="12.75" customHeight="1">
      <c r="E134" s="31" t="s">
        <v>1990</v>
      </c>
    </row>
    <row r="135" spans="1:16" ht="12.75" customHeight="1">
      <c r="A135" t="s">
        <v>50</v>
      </c>
      <c s="6" t="s">
        <v>157</v>
      </c>
      <c s="6" t="s">
        <v>1991</v>
      </c>
      <c t="s">
        <v>4</v>
      </c>
      <c s="26" t="s">
        <v>1992</v>
      </c>
      <c s="27" t="s">
        <v>98</v>
      </c>
      <c s="28">
        <v>12</v>
      </c>
      <c s="27">
        <v>0</v>
      </c>
      <c s="27">
        <f>ROUND(G135*H135,6)</f>
      </c>
      <c r="L135" s="29">
        <v>0</v>
      </c>
      <c s="24">
        <f>ROUND(ROUND(L135,2)*ROUND(G135,3),2)</f>
      </c>
      <c s="27" t="s">
        <v>55</v>
      </c>
      <c>
        <f>(M135*21)/100</f>
      </c>
      <c t="s">
        <v>27</v>
      </c>
    </row>
    <row r="136" spans="1:5" ht="12.75" customHeight="1">
      <c r="A136" s="30" t="s">
        <v>56</v>
      </c>
      <c r="E136" s="31" t="s">
        <v>1992</v>
      </c>
    </row>
    <row r="137" spans="1:5" ht="12.75" customHeight="1">
      <c r="A137" s="30" t="s">
        <v>57</v>
      </c>
      <c r="E137" s="32" t="s">
        <v>4</v>
      </c>
    </row>
    <row r="138" spans="5:5" ht="12.75" customHeight="1">
      <c r="E138" s="31" t="s">
        <v>1993</v>
      </c>
    </row>
    <row r="139" spans="1:16" ht="12.75" customHeight="1">
      <c r="A139" t="s">
        <v>50</v>
      </c>
      <c s="6" t="s">
        <v>161</v>
      </c>
      <c s="6" t="s">
        <v>1994</v>
      </c>
      <c t="s">
        <v>4</v>
      </c>
      <c s="26" t="s">
        <v>1995</v>
      </c>
      <c s="27" t="s">
        <v>98</v>
      </c>
      <c s="28">
        <v>4</v>
      </c>
      <c s="27">
        <v>0</v>
      </c>
      <c s="27">
        <f>ROUND(G139*H139,6)</f>
      </c>
      <c r="L139" s="29">
        <v>0</v>
      </c>
      <c s="24">
        <f>ROUND(ROUND(L139,2)*ROUND(G139,3),2)</f>
      </c>
      <c s="27" t="s">
        <v>55</v>
      </c>
      <c>
        <f>(M139*21)/100</f>
      </c>
      <c t="s">
        <v>27</v>
      </c>
    </row>
    <row r="140" spans="1:5" ht="12.75" customHeight="1">
      <c r="A140" s="30" t="s">
        <v>56</v>
      </c>
      <c r="E140" s="31" t="s">
        <v>1995</v>
      </c>
    </row>
    <row r="141" spans="1:5" ht="12.75" customHeight="1">
      <c r="A141" s="30" t="s">
        <v>57</v>
      </c>
      <c r="E141" s="32" t="s">
        <v>4</v>
      </c>
    </row>
    <row r="142" spans="5:5" ht="12.75" customHeight="1">
      <c r="E142" s="31" t="s">
        <v>58</v>
      </c>
    </row>
    <row r="143" spans="1:16" ht="12.75" customHeight="1">
      <c r="A143" t="s">
        <v>50</v>
      </c>
      <c s="6" t="s">
        <v>164</v>
      </c>
      <c s="6" t="s">
        <v>1996</v>
      </c>
      <c t="s">
        <v>4</v>
      </c>
      <c s="26" t="s">
        <v>1997</v>
      </c>
      <c s="27" t="s">
        <v>98</v>
      </c>
      <c s="28">
        <v>4</v>
      </c>
      <c s="27">
        <v>0</v>
      </c>
      <c s="27">
        <f>ROUND(G143*H143,6)</f>
      </c>
      <c r="L143" s="29">
        <v>0</v>
      </c>
      <c s="24">
        <f>ROUND(ROUND(L143,2)*ROUND(G143,3),2)</f>
      </c>
      <c s="27" t="s">
        <v>55</v>
      </c>
      <c>
        <f>(M143*21)/100</f>
      </c>
      <c t="s">
        <v>27</v>
      </c>
    </row>
    <row r="144" spans="1:5" ht="12.75" customHeight="1">
      <c r="A144" s="30" t="s">
        <v>56</v>
      </c>
      <c r="E144" s="31" t="s">
        <v>1997</v>
      </c>
    </row>
    <row r="145" spans="1:5" ht="12.75" customHeight="1">
      <c r="A145" s="30" t="s">
        <v>57</v>
      </c>
      <c r="E145" s="32" t="s">
        <v>4</v>
      </c>
    </row>
    <row r="146" spans="5:5" ht="12.75" customHeight="1">
      <c r="E146" s="31" t="s">
        <v>1998</v>
      </c>
    </row>
    <row r="147" spans="1:16" ht="12.75" customHeight="1">
      <c r="A147" t="s">
        <v>50</v>
      </c>
      <c s="6" t="s">
        <v>167</v>
      </c>
      <c s="6" t="s">
        <v>851</v>
      </c>
      <c t="s">
        <v>4</v>
      </c>
      <c s="26" t="s">
        <v>852</v>
      </c>
      <c s="27" t="s">
        <v>98</v>
      </c>
      <c s="28">
        <v>1</v>
      </c>
      <c s="27">
        <v>0</v>
      </c>
      <c s="27">
        <f>ROUND(G147*H147,6)</f>
      </c>
      <c r="L147" s="29">
        <v>0</v>
      </c>
      <c s="24">
        <f>ROUND(ROUND(L147,2)*ROUND(G147,3),2)</f>
      </c>
      <c s="27" t="s">
        <v>55</v>
      </c>
      <c>
        <f>(M147*21)/100</f>
      </c>
      <c t="s">
        <v>27</v>
      </c>
    </row>
    <row r="148" spans="1:5" ht="12.75" customHeight="1">
      <c r="A148" s="30" t="s">
        <v>56</v>
      </c>
      <c r="E148" s="31" t="s">
        <v>852</v>
      </c>
    </row>
    <row r="149" spans="1:5" ht="12.75" customHeight="1">
      <c r="A149" s="30" t="s">
        <v>57</v>
      </c>
      <c r="E149" s="32" t="s">
        <v>4</v>
      </c>
    </row>
    <row r="150" spans="5:5" ht="12.75" customHeight="1">
      <c r="E150" s="31" t="s">
        <v>58</v>
      </c>
    </row>
    <row r="151" spans="1:16" ht="12.75" customHeight="1">
      <c r="A151" t="s">
        <v>50</v>
      </c>
      <c s="6" t="s">
        <v>170</v>
      </c>
      <c s="6" t="s">
        <v>853</v>
      </c>
      <c t="s">
        <v>4</v>
      </c>
      <c s="26" t="s">
        <v>854</v>
      </c>
      <c s="27" t="s">
        <v>98</v>
      </c>
      <c s="28">
        <v>36</v>
      </c>
      <c s="27">
        <v>0</v>
      </c>
      <c s="27">
        <f>ROUND(G151*H151,6)</f>
      </c>
      <c r="L151" s="29">
        <v>0</v>
      </c>
      <c s="24">
        <f>ROUND(ROUND(L151,2)*ROUND(G151,3),2)</f>
      </c>
      <c s="27" t="s">
        <v>55</v>
      </c>
      <c>
        <f>(M151*21)/100</f>
      </c>
      <c t="s">
        <v>27</v>
      </c>
    </row>
    <row r="152" spans="1:5" ht="12.75" customHeight="1">
      <c r="A152" s="30" t="s">
        <v>56</v>
      </c>
      <c r="E152" s="31" t="s">
        <v>854</v>
      </c>
    </row>
    <row r="153" spans="1:5" ht="12.75" customHeight="1">
      <c r="A153" s="30" t="s">
        <v>57</v>
      </c>
      <c r="E153" s="32" t="s">
        <v>4</v>
      </c>
    </row>
    <row r="154" spans="5:5" ht="12.75" customHeight="1">
      <c r="E154" s="31" t="s">
        <v>58</v>
      </c>
    </row>
    <row r="155" spans="1:16" ht="12.75" customHeight="1">
      <c r="A155" t="s">
        <v>50</v>
      </c>
      <c s="6" t="s">
        <v>173</v>
      </c>
      <c s="6" t="s">
        <v>855</v>
      </c>
      <c t="s">
        <v>4</v>
      </c>
      <c s="26" t="s">
        <v>856</v>
      </c>
      <c s="27" t="s">
        <v>98</v>
      </c>
      <c s="28">
        <v>1</v>
      </c>
      <c s="27">
        <v>0</v>
      </c>
      <c s="27">
        <f>ROUND(G155*H155,6)</f>
      </c>
      <c r="L155" s="29">
        <v>0</v>
      </c>
      <c s="24">
        <f>ROUND(ROUND(L155,2)*ROUND(G155,3),2)</f>
      </c>
      <c s="27" t="s">
        <v>55</v>
      </c>
      <c>
        <f>(M155*21)/100</f>
      </c>
      <c t="s">
        <v>27</v>
      </c>
    </row>
    <row r="156" spans="1:5" ht="12.75" customHeight="1">
      <c r="A156" s="30" t="s">
        <v>56</v>
      </c>
      <c r="E156" s="31" t="s">
        <v>856</v>
      </c>
    </row>
    <row r="157" spans="1:5" ht="12.75" customHeight="1">
      <c r="A157" s="30" t="s">
        <v>57</v>
      </c>
      <c r="E157" s="32" t="s">
        <v>4</v>
      </c>
    </row>
    <row r="158" spans="5:5" ht="12.75" customHeight="1">
      <c r="E158" s="31" t="s">
        <v>4</v>
      </c>
    </row>
    <row r="159" spans="1:16" ht="12.75" customHeight="1">
      <c r="A159" t="s">
        <v>50</v>
      </c>
      <c s="6" t="s">
        <v>176</v>
      </c>
      <c s="6" t="s">
        <v>1273</v>
      </c>
      <c t="s">
        <v>4</v>
      </c>
      <c s="26" t="s">
        <v>1274</v>
      </c>
      <c s="27" t="s">
        <v>98</v>
      </c>
      <c s="28">
        <v>1</v>
      </c>
      <c s="27">
        <v>0</v>
      </c>
      <c s="27">
        <f>ROUND(G159*H159,6)</f>
      </c>
      <c r="L159" s="29">
        <v>0</v>
      </c>
      <c s="24">
        <f>ROUND(ROUND(L159,2)*ROUND(G159,3),2)</f>
      </c>
      <c s="27" t="s">
        <v>55</v>
      </c>
      <c>
        <f>(M159*21)/100</f>
      </c>
      <c t="s">
        <v>27</v>
      </c>
    </row>
    <row r="160" spans="1:5" ht="12.75" customHeight="1">
      <c r="A160" s="30" t="s">
        <v>56</v>
      </c>
      <c r="E160" s="31" t="s">
        <v>1274</v>
      </c>
    </row>
    <row r="161" spans="1:5" ht="12.75" customHeight="1">
      <c r="A161" s="30" t="s">
        <v>57</v>
      </c>
      <c r="E161" s="32" t="s">
        <v>4</v>
      </c>
    </row>
    <row r="162" spans="5:5" ht="12.75" customHeight="1">
      <c r="E162" s="31" t="s">
        <v>58</v>
      </c>
    </row>
    <row r="163" spans="1:16" ht="12.75" customHeight="1">
      <c r="A163" t="s">
        <v>50</v>
      </c>
      <c s="6" t="s">
        <v>179</v>
      </c>
      <c s="6" t="s">
        <v>1999</v>
      </c>
      <c t="s">
        <v>4</v>
      </c>
      <c s="26" t="s">
        <v>2000</v>
      </c>
      <c s="27" t="s">
        <v>98</v>
      </c>
      <c s="28">
        <v>50</v>
      </c>
      <c s="27">
        <v>0</v>
      </c>
      <c s="27">
        <f>ROUND(G163*H163,6)</f>
      </c>
      <c r="L163" s="29">
        <v>0</v>
      </c>
      <c s="24">
        <f>ROUND(ROUND(L163,2)*ROUND(G163,3),2)</f>
      </c>
      <c s="27" t="s">
        <v>55</v>
      </c>
      <c>
        <f>(M163*21)/100</f>
      </c>
      <c t="s">
        <v>27</v>
      </c>
    </row>
    <row r="164" spans="1:5" ht="12.75" customHeight="1">
      <c r="A164" s="30" t="s">
        <v>56</v>
      </c>
      <c r="E164" s="31" t="s">
        <v>2000</v>
      </c>
    </row>
    <row r="165" spans="1:5" ht="12.75" customHeight="1">
      <c r="A165" s="30" t="s">
        <v>57</v>
      </c>
      <c r="E165" s="32" t="s">
        <v>4</v>
      </c>
    </row>
    <row r="166" spans="5:5" ht="12.75" customHeight="1">
      <c r="E166" s="31" t="s">
        <v>58</v>
      </c>
    </row>
    <row r="167" spans="1:16" ht="12.75" customHeight="1">
      <c r="A167" t="s">
        <v>50</v>
      </c>
      <c s="6" t="s">
        <v>182</v>
      </c>
      <c s="6" t="s">
        <v>2001</v>
      </c>
      <c t="s">
        <v>4</v>
      </c>
      <c s="26" t="s">
        <v>2002</v>
      </c>
      <c s="27" t="s">
        <v>98</v>
      </c>
      <c s="28">
        <v>1</v>
      </c>
      <c s="27">
        <v>0</v>
      </c>
      <c s="27">
        <f>ROUND(G167*H167,6)</f>
      </c>
      <c r="L167" s="29">
        <v>0</v>
      </c>
      <c s="24">
        <f>ROUND(ROUND(L167,2)*ROUND(G167,3),2)</f>
      </c>
      <c s="27" t="s">
        <v>55</v>
      </c>
      <c>
        <f>(M167*21)/100</f>
      </c>
      <c t="s">
        <v>27</v>
      </c>
    </row>
    <row r="168" spans="1:5" ht="12.75" customHeight="1">
      <c r="A168" s="30" t="s">
        <v>56</v>
      </c>
      <c r="E168" s="31" t="s">
        <v>2002</v>
      </c>
    </row>
    <row r="169" spans="1:5" ht="12.75" customHeight="1">
      <c r="A169" s="30" t="s">
        <v>57</v>
      </c>
      <c r="E169" s="32" t="s">
        <v>4</v>
      </c>
    </row>
    <row r="170" spans="5:5" ht="12.75" customHeight="1">
      <c r="E170" s="31" t="s">
        <v>58</v>
      </c>
    </row>
    <row r="171" spans="1:16" ht="12.75" customHeight="1">
      <c r="A171" t="s">
        <v>50</v>
      </c>
      <c s="6" t="s">
        <v>185</v>
      </c>
      <c s="6" t="s">
        <v>1275</v>
      </c>
      <c t="s">
        <v>4</v>
      </c>
      <c s="26" t="s">
        <v>1276</v>
      </c>
      <c s="27" t="s">
        <v>98</v>
      </c>
      <c s="28">
        <v>1</v>
      </c>
      <c s="27">
        <v>0</v>
      </c>
      <c s="27">
        <f>ROUND(G171*H171,6)</f>
      </c>
      <c r="L171" s="29">
        <v>0</v>
      </c>
      <c s="24">
        <f>ROUND(ROUND(L171,2)*ROUND(G171,3),2)</f>
      </c>
      <c s="27" t="s">
        <v>55</v>
      </c>
      <c>
        <f>(M171*21)/100</f>
      </c>
      <c t="s">
        <v>27</v>
      </c>
    </row>
    <row r="172" spans="1:5" ht="12.75" customHeight="1">
      <c r="A172" s="30" t="s">
        <v>56</v>
      </c>
      <c r="E172" s="31" t="s">
        <v>1276</v>
      </c>
    </row>
    <row r="173" spans="1:5" ht="12.75" customHeight="1">
      <c r="A173" s="30" t="s">
        <v>57</v>
      </c>
      <c r="E173" s="32" t="s">
        <v>4</v>
      </c>
    </row>
    <row r="174" spans="5:5" ht="12.75" customHeight="1">
      <c r="E174" s="31" t="s">
        <v>58</v>
      </c>
    </row>
    <row r="175" spans="1:16" ht="12.75" customHeight="1">
      <c r="A175" t="s">
        <v>50</v>
      </c>
      <c s="6" t="s">
        <v>188</v>
      </c>
      <c s="6" t="s">
        <v>863</v>
      </c>
      <c t="s">
        <v>4</v>
      </c>
      <c s="26" t="s">
        <v>864</v>
      </c>
      <c s="27" t="s">
        <v>264</v>
      </c>
      <c s="28">
        <v>160</v>
      </c>
      <c s="27">
        <v>0</v>
      </c>
      <c s="27">
        <f>ROUND(G175*H175,6)</f>
      </c>
      <c r="L175" s="29">
        <v>0</v>
      </c>
      <c s="24">
        <f>ROUND(ROUND(L175,2)*ROUND(G175,3),2)</f>
      </c>
      <c s="27" t="s">
        <v>55</v>
      </c>
      <c>
        <f>(M175*21)/100</f>
      </c>
      <c t="s">
        <v>27</v>
      </c>
    </row>
    <row r="176" spans="1:5" ht="12.75" customHeight="1">
      <c r="A176" s="30" t="s">
        <v>56</v>
      </c>
      <c r="E176" s="31" t="s">
        <v>864</v>
      </c>
    </row>
    <row r="177" spans="1:5" ht="12.75" customHeight="1">
      <c r="A177" s="30" t="s">
        <v>57</v>
      </c>
      <c r="E177" s="32" t="s">
        <v>4</v>
      </c>
    </row>
    <row r="178" spans="5:5" ht="12.75" customHeight="1">
      <c r="E178" s="31" t="s">
        <v>58</v>
      </c>
    </row>
    <row r="179" spans="1:16" ht="12.75" customHeight="1">
      <c r="A179" t="s">
        <v>50</v>
      </c>
      <c s="6" t="s">
        <v>191</v>
      </c>
      <c s="6" t="s">
        <v>867</v>
      </c>
      <c t="s">
        <v>4</v>
      </c>
      <c s="26" t="s">
        <v>868</v>
      </c>
      <c s="27" t="s">
        <v>264</v>
      </c>
      <c s="28">
        <v>80</v>
      </c>
      <c s="27">
        <v>0</v>
      </c>
      <c s="27">
        <f>ROUND(G179*H179,6)</f>
      </c>
      <c r="L179" s="29">
        <v>0</v>
      </c>
      <c s="24">
        <f>ROUND(ROUND(L179,2)*ROUND(G179,3),2)</f>
      </c>
      <c s="27" t="s">
        <v>55</v>
      </c>
      <c>
        <f>(M179*21)/100</f>
      </c>
      <c t="s">
        <v>27</v>
      </c>
    </row>
    <row r="180" spans="1:5" ht="12.75" customHeight="1">
      <c r="A180" s="30" t="s">
        <v>56</v>
      </c>
      <c r="E180" s="31" t="s">
        <v>868</v>
      </c>
    </row>
    <row r="181" spans="1:5" ht="12.75" customHeight="1">
      <c r="A181" s="30" t="s">
        <v>57</v>
      </c>
      <c r="E181" s="32" t="s">
        <v>4</v>
      </c>
    </row>
    <row r="182" spans="5:5" ht="12.75" customHeight="1">
      <c r="E182" s="31" t="s">
        <v>58</v>
      </c>
    </row>
    <row r="183" spans="1:16" ht="12.75" customHeight="1">
      <c r="A183" t="s">
        <v>50</v>
      </c>
      <c s="6" t="s">
        <v>194</v>
      </c>
      <c s="6" t="s">
        <v>869</v>
      </c>
      <c t="s">
        <v>4</v>
      </c>
      <c s="26" t="s">
        <v>870</v>
      </c>
      <c s="27" t="s">
        <v>264</v>
      </c>
      <c s="28">
        <v>80</v>
      </c>
      <c s="27">
        <v>0</v>
      </c>
      <c s="27">
        <f>ROUND(G183*H183,6)</f>
      </c>
      <c r="L183" s="29">
        <v>0</v>
      </c>
      <c s="24">
        <f>ROUND(ROUND(L183,2)*ROUND(G183,3),2)</f>
      </c>
      <c s="27" t="s">
        <v>55</v>
      </c>
      <c>
        <f>(M183*21)/100</f>
      </c>
      <c t="s">
        <v>27</v>
      </c>
    </row>
    <row r="184" spans="1:5" ht="12.75" customHeight="1">
      <c r="A184" s="30" t="s">
        <v>56</v>
      </c>
      <c r="E184" s="31" t="s">
        <v>870</v>
      </c>
    </row>
    <row r="185" spans="1:5" ht="12.75" customHeight="1">
      <c r="A185" s="30" t="s">
        <v>57</v>
      </c>
      <c r="E185" s="32" t="s">
        <v>4</v>
      </c>
    </row>
    <row r="186" spans="5:5" ht="12.75" customHeight="1">
      <c r="E186" s="31" t="s">
        <v>58</v>
      </c>
    </row>
    <row r="187" spans="1:16" ht="12.75" customHeight="1">
      <c r="A187" t="s">
        <v>50</v>
      </c>
      <c s="6" t="s">
        <v>197</v>
      </c>
      <c s="6" t="s">
        <v>974</v>
      </c>
      <c t="s">
        <v>4</v>
      </c>
      <c s="26" t="s">
        <v>975</v>
      </c>
      <c s="27" t="s">
        <v>264</v>
      </c>
      <c s="28">
        <v>40</v>
      </c>
      <c s="27">
        <v>0</v>
      </c>
      <c s="27">
        <f>ROUND(G187*H187,6)</f>
      </c>
      <c r="L187" s="29">
        <v>0</v>
      </c>
      <c s="24">
        <f>ROUND(ROUND(L187,2)*ROUND(G187,3),2)</f>
      </c>
      <c s="27" t="s">
        <v>55</v>
      </c>
      <c>
        <f>(M187*21)/100</f>
      </c>
      <c t="s">
        <v>27</v>
      </c>
    </row>
    <row r="188" spans="1:5" ht="12.75" customHeight="1">
      <c r="A188" s="30" t="s">
        <v>56</v>
      </c>
      <c r="E188" s="31" t="s">
        <v>975</v>
      </c>
    </row>
    <row r="189" spans="1:5" ht="12.75" customHeight="1">
      <c r="A189" s="30" t="s">
        <v>57</v>
      </c>
      <c r="E189" s="32" t="s">
        <v>4</v>
      </c>
    </row>
    <row r="190" spans="5:5" ht="12.75" customHeight="1">
      <c r="E190" s="31" t="s">
        <v>58</v>
      </c>
    </row>
    <row r="191" spans="1:16" ht="12.75" customHeight="1">
      <c r="A191" t="s">
        <v>50</v>
      </c>
      <c s="6" t="s">
        <v>200</v>
      </c>
      <c s="6" t="s">
        <v>871</v>
      </c>
      <c t="s">
        <v>4</v>
      </c>
      <c s="26" t="s">
        <v>872</v>
      </c>
      <c s="27" t="s">
        <v>98</v>
      </c>
      <c s="28">
        <v>10</v>
      </c>
      <c s="27">
        <v>0</v>
      </c>
      <c s="27">
        <f>ROUND(G191*H191,6)</f>
      </c>
      <c r="L191" s="29">
        <v>0</v>
      </c>
      <c s="24">
        <f>ROUND(ROUND(L191,2)*ROUND(G191,3),2)</f>
      </c>
      <c s="27" t="s">
        <v>55</v>
      </c>
      <c>
        <f>(M191*21)/100</f>
      </c>
      <c t="s">
        <v>27</v>
      </c>
    </row>
    <row r="192" spans="1:5" ht="12.75" customHeight="1">
      <c r="A192" s="30" t="s">
        <v>56</v>
      </c>
      <c r="E192" s="31" t="s">
        <v>872</v>
      </c>
    </row>
    <row r="193" spans="1:5" ht="12.75" customHeight="1">
      <c r="A193" s="30" t="s">
        <v>57</v>
      </c>
      <c r="E193" s="32" t="s">
        <v>4</v>
      </c>
    </row>
    <row r="194" spans="5:5" ht="12.75" customHeight="1">
      <c r="E194" s="31" t="s">
        <v>58</v>
      </c>
    </row>
    <row r="195" spans="1:16" ht="12.75" customHeight="1">
      <c r="A195" t="s">
        <v>50</v>
      </c>
      <c s="6" t="s">
        <v>203</v>
      </c>
      <c s="6" t="s">
        <v>1180</v>
      </c>
      <c t="s">
        <v>4</v>
      </c>
      <c s="26" t="s">
        <v>1181</v>
      </c>
      <c s="27" t="s">
        <v>98</v>
      </c>
      <c s="28">
        <v>400</v>
      </c>
      <c s="27">
        <v>0</v>
      </c>
      <c s="27">
        <f>ROUND(G195*H195,6)</f>
      </c>
      <c r="L195" s="29">
        <v>0</v>
      </c>
      <c s="24">
        <f>ROUND(ROUND(L195,2)*ROUND(G195,3),2)</f>
      </c>
      <c s="27" t="s">
        <v>55</v>
      </c>
      <c>
        <f>(M195*21)/100</f>
      </c>
      <c t="s">
        <v>27</v>
      </c>
    </row>
    <row r="196" spans="1:5" ht="12.75" customHeight="1">
      <c r="A196" s="30" t="s">
        <v>56</v>
      </c>
      <c r="E196" s="31" t="s">
        <v>1181</v>
      </c>
    </row>
    <row r="197" spans="1:5" ht="12.75" customHeight="1">
      <c r="A197" s="30" t="s">
        <v>57</v>
      </c>
      <c r="E197" s="32" t="s">
        <v>4</v>
      </c>
    </row>
    <row r="198" spans="5:5" ht="12.75" customHeight="1">
      <c r="E198" s="31" t="s">
        <v>58</v>
      </c>
    </row>
    <row r="199" spans="1:16" ht="12.75" customHeight="1">
      <c r="A199" t="s">
        <v>50</v>
      </c>
      <c s="6" t="s">
        <v>206</v>
      </c>
      <c s="6" t="s">
        <v>2003</v>
      </c>
      <c t="s">
        <v>4</v>
      </c>
      <c s="26" t="s">
        <v>2004</v>
      </c>
      <c s="27" t="s">
        <v>98</v>
      </c>
      <c s="28">
        <v>400</v>
      </c>
      <c s="27">
        <v>0</v>
      </c>
      <c s="27">
        <f>ROUND(G199*H199,6)</f>
      </c>
      <c r="L199" s="29">
        <v>0</v>
      </c>
      <c s="24">
        <f>ROUND(ROUND(L199,2)*ROUND(G199,3),2)</f>
      </c>
      <c s="27" t="s">
        <v>55</v>
      </c>
      <c>
        <f>(M199*21)/100</f>
      </c>
      <c t="s">
        <v>27</v>
      </c>
    </row>
    <row r="200" spans="1:5" ht="12.75" customHeight="1">
      <c r="A200" s="30" t="s">
        <v>56</v>
      </c>
      <c r="E200" s="31" t="s">
        <v>2004</v>
      </c>
    </row>
    <row r="201" spans="1:5" ht="12.75" customHeight="1">
      <c r="A201" s="30" t="s">
        <v>57</v>
      </c>
      <c r="E201" s="32" t="s">
        <v>4</v>
      </c>
    </row>
    <row r="202" spans="5:5" ht="12.75" customHeight="1">
      <c r="E202" s="31" t="s">
        <v>58</v>
      </c>
    </row>
    <row r="203" spans="1:13" ht="12.75" customHeight="1">
      <c r="A203" t="s">
        <v>47</v>
      </c>
      <c r="C203" s="7" t="s">
        <v>387</v>
      </c>
      <c r="E203" s="25" t="s">
        <v>1208</v>
      </c>
      <c r="J203" s="24">
        <f>0</f>
      </c>
      <c s="24">
        <f>0</f>
      </c>
      <c s="24">
        <f>0+L204+L208+L212+L216+L220+L224+L228+L232+L236+L240+L244+L248+L252+L256</f>
      </c>
      <c s="24">
        <f>0+M204+M208+M212+M216+M220+M224+M228+M232+M236+M240+M244+M248+M252+M256</f>
      </c>
    </row>
    <row r="204" spans="1:16" ht="12.75" customHeight="1">
      <c r="A204" t="s">
        <v>50</v>
      </c>
      <c s="6" t="s">
        <v>209</v>
      </c>
      <c s="6" t="s">
        <v>2005</v>
      </c>
      <c t="s">
        <v>4</v>
      </c>
      <c s="26" t="s">
        <v>2006</v>
      </c>
      <c s="27" t="s">
        <v>98</v>
      </c>
      <c s="28">
        <v>3</v>
      </c>
      <c s="27">
        <v>0</v>
      </c>
      <c s="27">
        <f>ROUND(G204*H204,6)</f>
      </c>
      <c r="L204" s="29">
        <v>0</v>
      </c>
      <c s="24">
        <f>ROUND(ROUND(L204,2)*ROUND(G204,3),2)</f>
      </c>
      <c s="27" t="s">
        <v>55</v>
      </c>
      <c>
        <f>(M204*21)/100</f>
      </c>
      <c t="s">
        <v>27</v>
      </c>
    </row>
    <row r="205" spans="1:5" ht="12.75" customHeight="1">
      <c r="A205" s="30" t="s">
        <v>56</v>
      </c>
      <c r="E205" s="31" t="s">
        <v>2006</v>
      </c>
    </row>
    <row r="206" spans="1:5" ht="12.75" customHeight="1">
      <c r="A206" s="30" t="s">
        <v>57</v>
      </c>
      <c r="E206" s="32" t="s">
        <v>4</v>
      </c>
    </row>
    <row r="207" spans="5:5" ht="12.75" customHeight="1">
      <c r="E207" s="31" t="s">
        <v>1663</v>
      </c>
    </row>
    <row r="208" spans="1:16" ht="12.75" customHeight="1">
      <c r="A208" t="s">
        <v>50</v>
      </c>
      <c s="6" t="s">
        <v>212</v>
      </c>
      <c s="6" t="s">
        <v>2007</v>
      </c>
      <c t="s">
        <v>4</v>
      </c>
      <c s="26" t="s">
        <v>1971</v>
      </c>
      <c s="27" t="s">
        <v>98</v>
      </c>
      <c s="28">
        <v>6</v>
      </c>
      <c s="27">
        <v>0</v>
      </c>
      <c s="27">
        <f>ROUND(G208*H208,6)</f>
      </c>
      <c r="L208" s="29">
        <v>0</v>
      </c>
      <c s="24">
        <f>ROUND(ROUND(L208,2)*ROUND(G208,3),2)</f>
      </c>
      <c s="27" t="s">
        <v>55</v>
      </c>
      <c>
        <f>(M208*21)/100</f>
      </c>
      <c t="s">
        <v>27</v>
      </c>
    </row>
    <row r="209" spans="1:5" ht="12.75" customHeight="1">
      <c r="A209" s="30" t="s">
        <v>56</v>
      </c>
      <c r="E209" s="31" t="s">
        <v>1971</v>
      </c>
    </row>
    <row r="210" spans="1:5" ht="12.75" customHeight="1">
      <c r="A210" s="30" t="s">
        <v>57</v>
      </c>
      <c r="E210" s="32" t="s">
        <v>4</v>
      </c>
    </row>
    <row r="211" spans="5:5" ht="12.75" customHeight="1">
      <c r="E211" s="31" t="s">
        <v>1978</v>
      </c>
    </row>
    <row r="212" spans="1:16" ht="12.75" customHeight="1">
      <c r="A212" t="s">
        <v>50</v>
      </c>
      <c s="6" t="s">
        <v>215</v>
      </c>
      <c s="6" t="s">
        <v>2008</v>
      </c>
      <c t="s">
        <v>4</v>
      </c>
      <c s="26" t="s">
        <v>1975</v>
      </c>
      <c s="27" t="s">
        <v>98</v>
      </c>
      <c s="28">
        <v>1</v>
      </c>
      <c s="27">
        <v>0</v>
      </c>
      <c s="27">
        <f>ROUND(G212*H212,6)</f>
      </c>
      <c r="L212" s="29">
        <v>0</v>
      </c>
      <c s="24">
        <f>ROUND(ROUND(L212,2)*ROUND(G212,3),2)</f>
      </c>
      <c s="27" t="s">
        <v>55</v>
      </c>
      <c>
        <f>(M212*21)/100</f>
      </c>
      <c t="s">
        <v>27</v>
      </c>
    </row>
    <row r="213" spans="1:5" ht="12.75" customHeight="1">
      <c r="A213" s="30" t="s">
        <v>56</v>
      </c>
      <c r="E213" s="31" t="s">
        <v>1975</v>
      </c>
    </row>
    <row r="214" spans="1:5" ht="12.75" customHeight="1">
      <c r="A214" s="30" t="s">
        <v>57</v>
      </c>
      <c r="E214" s="32" t="s">
        <v>4</v>
      </c>
    </row>
    <row r="215" spans="5:5" ht="12.75" customHeight="1">
      <c r="E215" s="31" t="s">
        <v>1978</v>
      </c>
    </row>
    <row r="216" spans="1:16" ht="12.75" customHeight="1">
      <c r="A216" t="s">
        <v>50</v>
      </c>
      <c s="6" t="s">
        <v>218</v>
      </c>
      <c s="6" t="s">
        <v>2009</v>
      </c>
      <c t="s">
        <v>4</v>
      </c>
      <c s="26" t="s">
        <v>2010</v>
      </c>
      <c s="27" t="s">
        <v>82</v>
      </c>
      <c s="28">
        <v>500</v>
      </c>
      <c s="27">
        <v>0</v>
      </c>
      <c s="27">
        <f>ROUND(G216*H216,6)</f>
      </c>
      <c r="L216" s="29">
        <v>0</v>
      </c>
      <c s="24">
        <f>ROUND(ROUND(L216,2)*ROUND(G216,3),2)</f>
      </c>
      <c s="27" t="s">
        <v>55</v>
      </c>
      <c>
        <f>(M216*21)/100</f>
      </c>
      <c t="s">
        <v>27</v>
      </c>
    </row>
    <row r="217" spans="1:5" ht="12.75" customHeight="1">
      <c r="A217" s="30" t="s">
        <v>56</v>
      </c>
      <c r="E217" s="31" t="s">
        <v>2010</v>
      </c>
    </row>
    <row r="218" spans="1:5" ht="12.75" customHeight="1">
      <c r="A218" s="30" t="s">
        <v>57</v>
      </c>
      <c r="E218" s="32" t="s">
        <v>4</v>
      </c>
    </row>
    <row r="219" spans="5:5" ht="12.75" customHeight="1">
      <c r="E219" s="31" t="s">
        <v>2011</v>
      </c>
    </row>
    <row r="220" spans="1:16" ht="12.75" customHeight="1">
      <c r="A220" t="s">
        <v>50</v>
      </c>
      <c s="6" t="s">
        <v>221</v>
      </c>
      <c s="6" t="s">
        <v>2012</v>
      </c>
      <c t="s">
        <v>4</v>
      </c>
      <c s="26" t="s">
        <v>2013</v>
      </c>
      <c s="27" t="s">
        <v>1085</v>
      </c>
      <c s="28">
        <v>2000</v>
      </c>
      <c s="27">
        <v>0</v>
      </c>
      <c s="27">
        <f>ROUND(G220*H220,6)</f>
      </c>
      <c r="L220" s="29">
        <v>0</v>
      </c>
      <c s="24">
        <f>ROUND(ROUND(L220,2)*ROUND(G220,3),2)</f>
      </c>
      <c s="27" t="s">
        <v>55</v>
      </c>
      <c>
        <f>(M220*21)/100</f>
      </c>
      <c t="s">
        <v>27</v>
      </c>
    </row>
    <row r="221" spans="1:5" ht="12.75" customHeight="1">
      <c r="A221" s="30" t="s">
        <v>56</v>
      </c>
      <c r="E221" s="31" t="s">
        <v>2013</v>
      </c>
    </row>
    <row r="222" spans="1:5" ht="12.75" customHeight="1">
      <c r="A222" s="30" t="s">
        <v>57</v>
      </c>
      <c r="E222" s="32" t="s">
        <v>4</v>
      </c>
    </row>
    <row r="223" spans="5:5" ht="12.75" customHeight="1">
      <c r="E223" s="31" t="s">
        <v>1663</v>
      </c>
    </row>
    <row r="224" spans="1:16" ht="12.75" customHeight="1">
      <c r="A224" t="s">
        <v>50</v>
      </c>
      <c s="6" t="s">
        <v>224</v>
      </c>
      <c s="6" t="s">
        <v>2014</v>
      </c>
      <c t="s">
        <v>4</v>
      </c>
      <c s="26" t="s">
        <v>2015</v>
      </c>
      <c s="27" t="s">
        <v>98</v>
      </c>
      <c s="28">
        <v>9</v>
      </c>
      <c s="27">
        <v>0</v>
      </c>
      <c s="27">
        <f>ROUND(G224*H224,6)</f>
      </c>
      <c r="L224" s="29">
        <v>0</v>
      </c>
      <c s="24">
        <f>ROUND(ROUND(L224,2)*ROUND(G224,3),2)</f>
      </c>
      <c s="27" t="s">
        <v>55</v>
      </c>
      <c>
        <f>(M224*21)/100</f>
      </c>
      <c t="s">
        <v>27</v>
      </c>
    </row>
    <row r="225" spans="1:5" ht="12.75" customHeight="1">
      <c r="A225" s="30" t="s">
        <v>56</v>
      </c>
      <c r="E225" s="31" t="s">
        <v>2015</v>
      </c>
    </row>
    <row r="226" spans="1:5" ht="12.75" customHeight="1">
      <c r="A226" s="30" t="s">
        <v>57</v>
      </c>
      <c r="E226" s="32" t="s">
        <v>4</v>
      </c>
    </row>
    <row r="227" spans="5:5" ht="12.75" customHeight="1">
      <c r="E227" s="31" t="s">
        <v>1663</v>
      </c>
    </row>
    <row r="228" spans="1:16" ht="12.75" customHeight="1">
      <c r="A228" t="s">
        <v>50</v>
      </c>
      <c s="6" t="s">
        <v>227</v>
      </c>
      <c s="6" t="s">
        <v>2016</v>
      </c>
      <c t="s">
        <v>4</v>
      </c>
      <c s="26" t="s">
        <v>2017</v>
      </c>
      <c s="27" t="s">
        <v>98</v>
      </c>
      <c s="28">
        <v>3</v>
      </c>
      <c s="27">
        <v>0</v>
      </c>
      <c s="27">
        <f>ROUND(G228*H228,6)</f>
      </c>
      <c r="L228" s="29">
        <v>0</v>
      </c>
      <c s="24">
        <f>ROUND(ROUND(L228,2)*ROUND(G228,3),2)</f>
      </c>
      <c s="27" t="s">
        <v>55</v>
      </c>
      <c>
        <f>(M228*21)/100</f>
      </c>
      <c t="s">
        <v>27</v>
      </c>
    </row>
    <row r="229" spans="1:5" ht="12.75" customHeight="1">
      <c r="A229" s="30" t="s">
        <v>56</v>
      </c>
      <c r="E229" s="31" t="s">
        <v>2017</v>
      </c>
    </row>
    <row r="230" spans="1:5" ht="12.75" customHeight="1">
      <c r="A230" s="30" t="s">
        <v>57</v>
      </c>
      <c r="E230" s="32" t="s">
        <v>4</v>
      </c>
    </row>
    <row r="231" spans="5:5" ht="12.75" customHeight="1">
      <c r="E231" s="31" t="s">
        <v>1663</v>
      </c>
    </row>
    <row r="232" spans="1:16" ht="12.75" customHeight="1">
      <c r="A232" t="s">
        <v>50</v>
      </c>
      <c s="6" t="s">
        <v>230</v>
      </c>
      <c s="6" t="s">
        <v>2018</v>
      </c>
      <c t="s">
        <v>4</v>
      </c>
      <c s="26" t="s">
        <v>2019</v>
      </c>
      <c s="27" t="s">
        <v>82</v>
      </c>
      <c s="28">
        <v>270</v>
      </c>
      <c s="27">
        <v>0</v>
      </c>
      <c s="27">
        <f>ROUND(G232*H232,6)</f>
      </c>
      <c r="L232" s="29">
        <v>0</v>
      </c>
      <c s="24">
        <f>ROUND(ROUND(L232,2)*ROUND(G232,3),2)</f>
      </c>
      <c s="27" t="s">
        <v>55</v>
      </c>
      <c>
        <f>(M232*21)/100</f>
      </c>
      <c t="s">
        <v>27</v>
      </c>
    </row>
    <row r="233" spans="1:5" ht="12.75" customHeight="1">
      <c r="A233" s="30" t="s">
        <v>56</v>
      </c>
      <c r="E233" s="31" t="s">
        <v>2019</v>
      </c>
    </row>
    <row r="234" spans="1:5" ht="12.75" customHeight="1">
      <c r="A234" s="30" t="s">
        <v>57</v>
      </c>
      <c r="E234" s="32" t="s">
        <v>4</v>
      </c>
    </row>
    <row r="235" spans="5:5" ht="12.75" customHeight="1">
      <c r="E235" s="31" t="s">
        <v>2011</v>
      </c>
    </row>
    <row r="236" spans="1:16" ht="12.75" customHeight="1">
      <c r="A236" t="s">
        <v>50</v>
      </c>
      <c s="6" t="s">
        <v>233</v>
      </c>
      <c s="6" t="s">
        <v>2020</v>
      </c>
      <c t="s">
        <v>4</v>
      </c>
      <c s="26" t="s">
        <v>2021</v>
      </c>
      <c s="27" t="s">
        <v>82</v>
      </c>
      <c s="28">
        <v>800</v>
      </c>
      <c s="27">
        <v>0</v>
      </c>
      <c s="27">
        <f>ROUND(G236*H236,6)</f>
      </c>
      <c r="L236" s="29">
        <v>0</v>
      </c>
      <c s="24">
        <f>ROUND(ROUND(L236,2)*ROUND(G236,3),2)</f>
      </c>
      <c s="27" t="s">
        <v>55</v>
      </c>
      <c>
        <f>(M236*21)/100</f>
      </c>
      <c t="s">
        <v>27</v>
      </c>
    </row>
    <row r="237" spans="1:5" ht="12.75" customHeight="1">
      <c r="A237" s="30" t="s">
        <v>56</v>
      </c>
      <c r="E237" s="31" t="s">
        <v>2021</v>
      </c>
    </row>
    <row r="238" spans="1:5" ht="12.75" customHeight="1">
      <c r="A238" s="30" t="s">
        <v>57</v>
      </c>
      <c r="E238" s="32" t="s">
        <v>4</v>
      </c>
    </row>
    <row r="239" spans="5:5" ht="12.75" customHeight="1">
      <c r="E239" s="31" t="s">
        <v>2011</v>
      </c>
    </row>
    <row r="240" spans="1:16" ht="12.75" customHeight="1">
      <c r="A240" t="s">
        <v>50</v>
      </c>
      <c s="6" t="s">
        <v>236</v>
      </c>
      <c s="6" t="s">
        <v>2022</v>
      </c>
      <c t="s">
        <v>4</v>
      </c>
      <c s="26" t="s">
        <v>1491</v>
      </c>
      <c s="27" t="s">
        <v>82</v>
      </c>
      <c s="28">
        <v>300</v>
      </c>
      <c s="27">
        <v>0</v>
      </c>
      <c s="27">
        <f>ROUND(G240*H240,6)</f>
      </c>
      <c r="L240" s="29">
        <v>0</v>
      </c>
      <c s="24">
        <f>ROUND(ROUND(L240,2)*ROUND(G240,3),2)</f>
      </c>
      <c s="27" t="s">
        <v>55</v>
      </c>
      <c>
        <f>(M240*21)/100</f>
      </c>
      <c t="s">
        <v>27</v>
      </c>
    </row>
    <row r="241" spans="1:5" ht="12.75" customHeight="1">
      <c r="A241" s="30" t="s">
        <v>56</v>
      </c>
      <c r="E241" s="31" t="s">
        <v>1491</v>
      </c>
    </row>
    <row r="242" spans="1:5" ht="12.75" customHeight="1">
      <c r="A242" s="30" t="s">
        <v>57</v>
      </c>
      <c r="E242" s="32" t="s">
        <v>4</v>
      </c>
    </row>
    <row r="243" spans="5:5" ht="12.75" customHeight="1">
      <c r="E243" s="31" t="s">
        <v>2011</v>
      </c>
    </row>
    <row r="244" spans="1:16" ht="12.75" customHeight="1">
      <c r="A244" t="s">
        <v>50</v>
      </c>
      <c s="6" t="s">
        <v>239</v>
      </c>
      <c s="6" t="s">
        <v>2023</v>
      </c>
      <c t="s">
        <v>4</v>
      </c>
      <c s="26" t="s">
        <v>1652</v>
      </c>
      <c s="27" t="s">
        <v>82</v>
      </c>
      <c s="28">
        <v>500</v>
      </c>
      <c s="27">
        <v>0</v>
      </c>
      <c s="27">
        <f>ROUND(G244*H244,6)</f>
      </c>
      <c r="L244" s="29">
        <v>0</v>
      </c>
      <c s="24">
        <f>ROUND(ROUND(L244,2)*ROUND(G244,3),2)</f>
      </c>
      <c s="27" t="s">
        <v>55</v>
      </c>
      <c>
        <f>(M244*21)/100</f>
      </c>
      <c t="s">
        <v>27</v>
      </c>
    </row>
    <row r="245" spans="1:5" ht="12.75" customHeight="1">
      <c r="A245" s="30" t="s">
        <v>56</v>
      </c>
      <c r="E245" s="31" t="s">
        <v>1652</v>
      </c>
    </row>
    <row r="246" spans="1:5" ht="12.75" customHeight="1">
      <c r="A246" s="30" t="s">
        <v>57</v>
      </c>
      <c r="E246" s="32" t="s">
        <v>4</v>
      </c>
    </row>
    <row r="247" spans="5:5" ht="12.75" customHeight="1">
      <c r="E247" s="31" t="s">
        <v>2011</v>
      </c>
    </row>
    <row r="248" spans="1:16" ht="12.75" customHeight="1">
      <c r="A248" t="s">
        <v>50</v>
      </c>
      <c s="6" t="s">
        <v>243</v>
      </c>
      <c s="6" t="s">
        <v>2024</v>
      </c>
      <c t="s">
        <v>4</v>
      </c>
      <c s="26" t="s">
        <v>119</v>
      </c>
      <c s="27" t="s">
        <v>120</v>
      </c>
      <c s="28">
        <v>92</v>
      </c>
      <c s="27">
        <v>0</v>
      </c>
      <c s="27">
        <f>ROUND(G248*H248,6)</f>
      </c>
      <c r="L248" s="29">
        <v>0</v>
      </c>
      <c s="24">
        <f>ROUND(ROUND(L248,2)*ROUND(G248,3),2)</f>
      </c>
      <c s="27" t="s">
        <v>55</v>
      </c>
      <c>
        <f>(M248*21)/100</f>
      </c>
      <c t="s">
        <v>27</v>
      </c>
    </row>
    <row r="249" spans="1:5" ht="12.75" customHeight="1">
      <c r="A249" s="30" t="s">
        <v>56</v>
      </c>
      <c r="E249" s="31" t="s">
        <v>119</v>
      </c>
    </row>
    <row r="250" spans="1:5" ht="12.75" customHeight="1">
      <c r="A250" s="30" t="s">
        <v>57</v>
      </c>
      <c r="E250" s="32" t="s">
        <v>4</v>
      </c>
    </row>
    <row r="251" spans="5:5" ht="12.75" customHeight="1">
      <c r="E251" s="31" t="s">
        <v>1666</v>
      </c>
    </row>
    <row r="252" spans="1:16" ht="12.75" customHeight="1">
      <c r="A252" t="s">
        <v>50</v>
      </c>
      <c s="6" t="s">
        <v>246</v>
      </c>
      <c s="6" t="s">
        <v>2025</v>
      </c>
      <c t="s">
        <v>4</v>
      </c>
      <c s="26" t="s">
        <v>2026</v>
      </c>
      <c s="27" t="s">
        <v>98</v>
      </c>
      <c s="28">
        <v>3</v>
      </c>
      <c s="27">
        <v>0</v>
      </c>
      <c s="27">
        <f>ROUND(G252*H252,6)</f>
      </c>
      <c r="L252" s="29">
        <v>0</v>
      </c>
      <c s="24">
        <f>ROUND(ROUND(L252,2)*ROUND(G252,3),2)</f>
      </c>
      <c s="27" t="s">
        <v>55</v>
      </c>
      <c>
        <f>(M252*21)/100</f>
      </c>
      <c t="s">
        <v>27</v>
      </c>
    </row>
    <row r="253" spans="1:5" ht="12.75" customHeight="1">
      <c r="A253" s="30" t="s">
        <v>56</v>
      </c>
      <c r="E253" s="31" t="s">
        <v>2026</v>
      </c>
    </row>
    <row r="254" spans="1:5" ht="12.75" customHeight="1">
      <c r="A254" s="30" t="s">
        <v>57</v>
      </c>
      <c r="E254" s="32" t="s">
        <v>4</v>
      </c>
    </row>
    <row r="255" spans="5:5" ht="12.75" customHeight="1">
      <c r="E255" s="31" t="s">
        <v>1666</v>
      </c>
    </row>
    <row r="256" spans="1:16" ht="12.75" customHeight="1">
      <c r="A256" t="s">
        <v>50</v>
      </c>
      <c s="6" t="s">
        <v>249</v>
      </c>
      <c s="6" t="s">
        <v>2027</v>
      </c>
      <c t="s">
        <v>4</v>
      </c>
      <c s="26" t="s">
        <v>49</v>
      </c>
      <c s="27" t="s">
        <v>98</v>
      </c>
      <c s="28">
        <v>1</v>
      </c>
      <c s="27">
        <v>0</v>
      </c>
      <c s="27">
        <f>ROUND(G256*H256,6)</f>
      </c>
      <c r="L256" s="29">
        <v>0</v>
      </c>
      <c s="24">
        <f>ROUND(ROUND(L256,2)*ROUND(G256,3),2)</f>
      </c>
      <c s="27" t="s">
        <v>55</v>
      </c>
      <c>
        <f>(M256*21)/100</f>
      </c>
      <c t="s">
        <v>27</v>
      </c>
    </row>
    <row r="257" spans="1:5" ht="12.75" customHeight="1">
      <c r="A257" s="30" t="s">
        <v>56</v>
      </c>
      <c r="E257" s="31" t="s">
        <v>49</v>
      </c>
    </row>
    <row r="258" spans="1:5" ht="12.75" customHeight="1">
      <c r="A258" s="30" t="s">
        <v>57</v>
      </c>
      <c r="E258" s="32" t="s">
        <v>4</v>
      </c>
    </row>
    <row r="259" spans="5:5" ht="12.75" customHeight="1">
      <c r="E259" s="31" t="s">
        <v>2028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2031</v>
      </c>
      <c r="E8" s="23" t="s">
        <v>2032</v>
      </c>
      <c r="J8" s="22">
        <f>0+J9+J58+J307</f>
      </c>
      <c s="22">
        <f>0+K9+K58+K307</f>
      </c>
      <c s="22">
        <f>0+L9+L58+L307</f>
      </c>
      <c s="22">
        <f>0+M9+M58+M307</f>
      </c>
    </row>
    <row r="9" spans="1:13" ht="12.75" customHeight="1">
      <c r="A9" t="s">
        <v>47</v>
      </c>
      <c r="C9" s="7" t="s">
        <v>376</v>
      </c>
      <c r="E9" s="25" t="s">
        <v>1945</v>
      </c>
      <c r="J9" s="24">
        <f>0</f>
      </c>
      <c s="24">
        <f>0</f>
      </c>
      <c s="24">
        <f>0+L10+L14+L18+L22+L26+L30+L34+L38+L42+L46+L50+L54</f>
      </c>
      <c s="24">
        <f>0+M10+M14+M18+M22+M26+M30+M34+M38+M42+M46+M50+M54</f>
      </c>
    </row>
    <row r="10" spans="1:16" ht="12.75" customHeight="1">
      <c r="A10" t="s">
        <v>50</v>
      </c>
      <c s="6" t="s">
        <v>51</v>
      </c>
      <c s="6" t="s">
        <v>2033</v>
      </c>
      <c t="s">
        <v>4</v>
      </c>
      <c s="26" t="s">
        <v>1947</v>
      </c>
      <c s="27" t="s">
        <v>98</v>
      </c>
      <c s="28">
        <v>235</v>
      </c>
      <c s="27">
        <v>0</v>
      </c>
      <c s="27">
        <f>ROUND(G10*H10,6)</f>
      </c>
      <c r="L10" s="29">
        <v>0</v>
      </c>
      <c s="24">
        <f>ROUND(ROUND(L10,2)*ROUND(G10,3),2)</f>
      </c>
      <c s="27" t="s">
        <v>55</v>
      </c>
      <c>
        <f>(M10*21)/100</f>
      </c>
      <c t="s">
        <v>27</v>
      </c>
    </row>
    <row r="11" spans="1:5" ht="12.75" customHeight="1">
      <c r="A11" s="30" t="s">
        <v>56</v>
      </c>
      <c r="E11" s="31" t="s">
        <v>1947</v>
      </c>
    </row>
    <row r="12" spans="1:5" ht="12.75" customHeight="1">
      <c r="A12" s="30" t="s">
        <v>57</v>
      </c>
      <c r="E12" s="32" t="s">
        <v>4</v>
      </c>
    </row>
    <row r="13" spans="5:5" ht="12.75" customHeight="1">
      <c r="E13" s="31" t="s">
        <v>1948</v>
      </c>
    </row>
    <row r="14" spans="1:16" ht="12.75" customHeight="1">
      <c r="A14" t="s">
        <v>50</v>
      </c>
      <c s="6" t="s">
        <v>27</v>
      </c>
      <c s="6" t="s">
        <v>2034</v>
      </c>
      <c t="s">
        <v>4</v>
      </c>
      <c s="26" t="s">
        <v>2035</v>
      </c>
      <c s="27" t="s">
        <v>82</v>
      </c>
      <c s="28">
        <v>100</v>
      </c>
      <c s="27">
        <v>0</v>
      </c>
      <c s="27">
        <f>ROUND(G14*H14,6)</f>
      </c>
      <c r="L14" s="29">
        <v>0</v>
      </c>
      <c s="24">
        <f>ROUND(ROUND(L14,2)*ROUND(G14,3),2)</f>
      </c>
      <c s="27" t="s">
        <v>55</v>
      </c>
      <c>
        <f>(M14*21)/100</f>
      </c>
      <c t="s">
        <v>27</v>
      </c>
    </row>
    <row r="15" spans="1:5" ht="12.75" customHeight="1">
      <c r="A15" s="30" t="s">
        <v>56</v>
      </c>
      <c r="E15" s="31" t="s">
        <v>2035</v>
      </c>
    </row>
    <row r="16" spans="1:5" ht="12.75" customHeight="1">
      <c r="A16" s="30" t="s">
        <v>57</v>
      </c>
      <c r="E16" s="32" t="s">
        <v>4</v>
      </c>
    </row>
    <row r="17" spans="5:5" ht="12.75" customHeight="1">
      <c r="E17" s="31" t="s">
        <v>58</v>
      </c>
    </row>
    <row r="18" spans="1:16" ht="12.75" customHeight="1">
      <c r="A18" t="s">
        <v>50</v>
      </c>
      <c s="6" t="s">
        <v>25</v>
      </c>
      <c s="6" t="s">
        <v>1364</v>
      </c>
      <c t="s">
        <v>4</v>
      </c>
      <c s="26" t="s">
        <v>1365</v>
      </c>
      <c s="27" t="s">
        <v>82</v>
      </c>
      <c s="28">
        <v>450</v>
      </c>
      <c s="27">
        <v>0</v>
      </c>
      <c s="27">
        <f>ROUND(G18*H18,6)</f>
      </c>
      <c r="L18" s="29">
        <v>0</v>
      </c>
      <c s="24">
        <f>ROUND(ROUND(L18,2)*ROUND(G18,3),2)</f>
      </c>
      <c s="27" t="s">
        <v>55</v>
      </c>
      <c>
        <f>(M18*21)/100</f>
      </c>
      <c t="s">
        <v>27</v>
      </c>
    </row>
    <row r="19" spans="1:5" ht="12.75" customHeight="1">
      <c r="A19" s="30" t="s">
        <v>56</v>
      </c>
      <c r="E19" s="31" t="s">
        <v>1365</v>
      </c>
    </row>
    <row r="20" spans="1:5" ht="12.75" customHeight="1">
      <c r="A20" s="30" t="s">
        <v>57</v>
      </c>
      <c r="E20" s="32" t="s">
        <v>4</v>
      </c>
    </row>
    <row r="21" spans="5:5" ht="12.75" customHeight="1">
      <c r="E21" s="31" t="s">
        <v>58</v>
      </c>
    </row>
    <row r="22" spans="1:16" ht="12.75" customHeight="1">
      <c r="A22" t="s">
        <v>50</v>
      </c>
      <c s="6" t="s">
        <v>68</v>
      </c>
      <c s="6" t="s">
        <v>758</v>
      </c>
      <c t="s">
        <v>4</v>
      </c>
      <c s="26" t="s">
        <v>759</v>
      </c>
      <c s="27" t="s">
        <v>82</v>
      </c>
      <c s="28">
        <v>126</v>
      </c>
      <c s="27">
        <v>0</v>
      </c>
      <c s="27">
        <f>ROUND(G22*H22,6)</f>
      </c>
      <c r="L22" s="29">
        <v>0</v>
      </c>
      <c s="24">
        <f>ROUND(ROUND(L22,2)*ROUND(G22,3),2)</f>
      </c>
      <c s="27" t="s">
        <v>55</v>
      </c>
      <c>
        <f>(M22*21)/100</f>
      </c>
      <c t="s">
        <v>27</v>
      </c>
    </row>
    <row r="23" spans="1:5" ht="12.75" customHeight="1">
      <c r="A23" s="30" t="s">
        <v>56</v>
      </c>
      <c r="E23" s="31" t="s">
        <v>759</v>
      </c>
    </row>
    <row r="24" spans="1:5" ht="12.75" customHeight="1">
      <c r="A24" s="30" t="s">
        <v>57</v>
      </c>
      <c r="E24" s="32" t="s">
        <v>4</v>
      </c>
    </row>
    <row r="25" spans="5:5" ht="12.75" customHeight="1">
      <c r="E25" s="31" t="s">
        <v>58</v>
      </c>
    </row>
    <row r="26" spans="1:16" ht="12.75" customHeight="1">
      <c r="A26" t="s">
        <v>50</v>
      </c>
      <c s="6" t="s">
        <v>71</v>
      </c>
      <c s="6" t="s">
        <v>1949</v>
      </c>
      <c t="s">
        <v>4</v>
      </c>
      <c s="26" t="s">
        <v>1950</v>
      </c>
      <c s="27" t="s">
        <v>82</v>
      </c>
      <c s="28">
        <v>200</v>
      </c>
      <c s="27">
        <v>0</v>
      </c>
      <c s="27">
        <f>ROUND(G26*H26,6)</f>
      </c>
      <c r="L26" s="29">
        <v>0</v>
      </c>
      <c s="24">
        <f>ROUND(ROUND(L26,2)*ROUND(G26,3),2)</f>
      </c>
      <c s="27" t="s">
        <v>55</v>
      </c>
      <c>
        <f>(M26*21)/100</f>
      </c>
      <c t="s">
        <v>27</v>
      </c>
    </row>
    <row r="27" spans="1:5" ht="12.75" customHeight="1">
      <c r="A27" s="30" t="s">
        <v>56</v>
      </c>
      <c r="E27" s="31" t="s">
        <v>1950</v>
      </c>
    </row>
    <row r="28" spans="1:5" ht="12.75" customHeight="1">
      <c r="A28" s="30" t="s">
        <v>57</v>
      </c>
      <c r="E28" s="32" t="s">
        <v>4</v>
      </c>
    </row>
    <row r="29" spans="5:5" ht="12.75" customHeight="1">
      <c r="E29" s="31" t="s">
        <v>58</v>
      </c>
    </row>
    <row r="30" spans="1:16" ht="12.75" customHeight="1">
      <c r="A30" t="s">
        <v>50</v>
      </c>
      <c s="6" t="s">
        <v>26</v>
      </c>
      <c s="6" t="s">
        <v>1951</v>
      </c>
      <c t="s">
        <v>4</v>
      </c>
      <c s="26" t="s">
        <v>1952</v>
      </c>
      <c s="27" t="s">
        <v>782</v>
      </c>
      <c s="28">
        <v>145</v>
      </c>
      <c s="27">
        <v>0</v>
      </c>
      <c s="27">
        <f>ROUND(G30*H30,6)</f>
      </c>
      <c r="L30" s="29">
        <v>0</v>
      </c>
      <c s="24">
        <f>ROUND(ROUND(L30,2)*ROUND(G30,3),2)</f>
      </c>
      <c s="27" t="s">
        <v>55</v>
      </c>
      <c>
        <f>(M30*21)/100</f>
      </c>
      <c t="s">
        <v>27</v>
      </c>
    </row>
    <row r="31" spans="1:5" ht="12.75" customHeight="1">
      <c r="A31" s="30" t="s">
        <v>56</v>
      </c>
      <c r="E31" s="31" t="s">
        <v>1952</v>
      </c>
    </row>
    <row r="32" spans="1:5" ht="12.75" customHeight="1">
      <c r="A32" s="30" t="s">
        <v>57</v>
      </c>
      <c r="E32" s="32" t="s">
        <v>4</v>
      </c>
    </row>
    <row r="33" spans="5:5" ht="12.75" customHeight="1">
      <c r="E33" s="31" t="s">
        <v>58</v>
      </c>
    </row>
    <row r="34" spans="1:16" ht="12.75" customHeight="1">
      <c r="A34" t="s">
        <v>50</v>
      </c>
      <c s="6" t="s">
        <v>76</v>
      </c>
      <c s="6" t="s">
        <v>1939</v>
      </c>
      <c t="s">
        <v>4</v>
      </c>
      <c s="26" t="s">
        <v>1940</v>
      </c>
      <c s="27" t="s">
        <v>98</v>
      </c>
      <c s="28">
        <v>200</v>
      </c>
      <c s="27">
        <v>0</v>
      </c>
      <c s="27">
        <f>ROUND(G34*H34,6)</f>
      </c>
      <c r="L34" s="29">
        <v>0</v>
      </c>
      <c s="24">
        <f>ROUND(ROUND(L34,2)*ROUND(G34,3),2)</f>
      </c>
      <c s="27" t="s">
        <v>55</v>
      </c>
      <c>
        <f>(M34*21)/100</f>
      </c>
      <c t="s">
        <v>27</v>
      </c>
    </row>
    <row r="35" spans="1:5" ht="12.75" customHeight="1">
      <c r="A35" s="30" t="s">
        <v>56</v>
      </c>
      <c r="E35" s="31" t="s">
        <v>1940</v>
      </c>
    </row>
    <row r="36" spans="1:5" ht="12.75" customHeight="1">
      <c r="A36" s="30" t="s">
        <v>57</v>
      </c>
      <c r="E36" s="32" t="s">
        <v>4</v>
      </c>
    </row>
    <row r="37" spans="5:5" ht="12.75" customHeight="1">
      <c r="E37" s="31" t="s">
        <v>58</v>
      </c>
    </row>
    <row r="38" spans="1:16" ht="12.75" customHeight="1">
      <c r="A38" t="s">
        <v>50</v>
      </c>
      <c s="6" t="s">
        <v>79</v>
      </c>
      <c s="6" t="s">
        <v>2036</v>
      </c>
      <c t="s">
        <v>4</v>
      </c>
      <c s="26" t="s">
        <v>2037</v>
      </c>
      <c s="27" t="s">
        <v>98</v>
      </c>
      <c s="28">
        <v>50</v>
      </c>
      <c s="27">
        <v>0</v>
      </c>
      <c s="27">
        <f>ROUND(G38*H38,6)</f>
      </c>
      <c r="L38" s="29">
        <v>0</v>
      </c>
      <c s="24">
        <f>ROUND(ROUND(L38,2)*ROUND(G38,3),2)</f>
      </c>
      <c s="27" t="s">
        <v>55</v>
      </c>
      <c>
        <f>(M38*21)/100</f>
      </c>
      <c t="s">
        <v>27</v>
      </c>
    </row>
    <row r="39" spans="1:5" ht="12.75" customHeight="1">
      <c r="A39" s="30" t="s">
        <v>56</v>
      </c>
      <c r="E39" s="31" t="s">
        <v>2037</v>
      </c>
    </row>
    <row r="40" spans="1:5" ht="12.75" customHeight="1">
      <c r="A40" s="30" t="s">
        <v>57</v>
      </c>
      <c r="E40" s="32" t="s">
        <v>4</v>
      </c>
    </row>
    <row r="41" spans="5:5" ht="12.75" customHeight="1">
      <c r="E41" s="31" t="s">
        <v>58</v>
      </c>
    </row>
    <row r="42" spans="1:16" ht="12.75" customHeight="1">
      <c r="A42" t="s">
        <v>50</v>
      </c>
      <c s="6" t="s">
        <v>83</v>
      </c>
      <c s="6" t="s">
        <v>2038</v>
      </c>
      <c t="s">
        <v>4</v>
      </c>
      <c s="26" t="s">
        <v>2039</v>
      </c>
      <c s="27" t="s">
        <v>98</v>
      </c>
      <c s="28">
        <v>520</v>
      </c>
      <c s="27">
        <v>0</v>
      </c>
      <c s="27">
        <f>ROUND(G42*H42,6)</f>
      </c>
      <c r="L42" s="29">
        <v>0</v>
      </c>
      <c s="24">
        <f>ROUND(ROUND(L42,2)*ROUND(G42,3),2)</f>
      </c>
      <c s="27" t="s">
        <v>55</v>
      </c>
      <c>
        <f>(M42*21)/100</f>
      </c>
      <c t="s">
        <v>27</v>
      </c>
    </row>
    <row r="43" spans="1:5" ht="12.75" customHeight="1">
      <c r="A43" s="30" t="s">
        <v>56</v>
      </c>
      <c r="E43" s="31" t="s">
        <v>2039</v>
      </c>
    </row>
    <row r="44" spans="1:5" ht="12.75" customHeight="1">
      <c r="A44" s="30" t="s">
        <v>57</v>
      </c>
      <c r="E44" s="32" t="s">
        <v>4</v>
      </c>
    </row>
    <row r="45" spans="5:5" ht="12.75" customHeight="1">
      <c r="E45" s="31" t="s">
        <v>1955</v>
      </c>
    </row>
    <row r="46" spans="1:16" ht="12.75" customHeight="1">
      <c r="A46" t="s">
        <v>50</v>
      </c>
      <c s="6" t="s">
        <v>86</v>
      </c>
      <c s="6" t="s">
        <v>889</v>
      </c>
      <c t="s">
        <v>4</v>
      </c>
      <c s="26" t="s">
        <v>890</v>
      </c>
      <c s="27" t="s">
        <v>782</v>
      </c>
      <c s="28">
        <v>5</v>
      </c>
      <c s="27">
        <v>0</v>
      </c>
      <c s="27">
        <f>ROUND(G46*H46,6)</f>
      </c>
      <c r="L46" s="29">
        <v>0</v>
      </c>
      <c s="24">
        <f>ROUND(ROUND(L46,2)*ROUND(G46,3),2)</f>
      </c>
      <c s="27" t="s">
        <v>55</v>
      </c>
      <c>
        <f>(M46*21)/100</f>
      </c>
      <c t="s">
        <v>27</v>
      </c>
    </row>
    <row r="47" spans="1:5" ht="12.75" customHeight="1">
      <c r="A47" s="30" t="s">
        <v>56</v>
      </c>
      <c r="E47" s="31" t="s">
        <v>890</v>
      </c>
    </row>
    <row r="48" spans="1:5" ht="12.75" customHeight="1">
      <c r="A48" s="30" t="s">
        <v>57</v>
      </c>
      <c r="E48" s="32" t="s">
        <v>4</v>
      </c>
    </row>
    <row r="49" spans="5:5" ht="12.75" customHeight="1">
      <c r="E49" s="31" t="s">
        <v>58</v>
      </c>
    </row>
    <row r="50" spans="1:16" ht="12.75" customHeight="1">
      <c r="A50" t="s">
        <v>50</v>
      </c>
      <c s="6" t="s">
        <v>89</v>
      </c>
      <c s="6" t="s">
        <v>785</v>
      </c>
      <c t="s">
        <v>4</v>
      </c>
      <c s="26" t="s">
        <v>786</v>
      </c>
      <c s="27" t="s">
        <v>98</v>
      </c>
      <c s="28">
        <v>8</v>
      </c>
      <c s="27">
        <v>0</v>
      </c>
      <c s="27">
        <f>ROUND(G50*H50,6)</f>
      </c>
      <c r="L50" s="29">
        <v>0</v>
      </c>
      <c s="24">
        <f>ROUND(ROUND(L50,2)*ROUND(G50,3),2)</f>
      </c>
      <c s="27" t="s">
        <v>55</v>
      </c>
      <c>
        <f>(M50*21)/100</f>
      </c>
      <c t="s">
        <v>27</v>
      </c>
    </row>
    <row r="51" spans="1:5" ht="12.75" customHeight="1">
      <c r="A51" s="30" t="s">
        <v>56</v>
      </c>
      <c r="E51" s="31" t="s">
        <v>786</v>
      </c>
    </row>
    <row r="52" spans="1:5" ht="12.75" customHeight="1">
      <c r="A52" s="30" t="s">
        <v>57</v>
      </c>
      <c r="E52" s="32" t="s">
        <v>4</v>
      </c>
    </row>
    <row r="53" spans="5:5" ht="12.75" customHeight="1">
      <c r="E53" s="31" t="s">
        <v>58</v>
      </c>
    </row>
    <row r="54" spans="1:16" ht="12.75" customHeight="1">
      <c r="A54" t="s">
        <v>50</v>
      </c>
      <c s="6" t="s">
        <v>92</v>
      </c>
      <c s="6" t="s">
        <v>1585</v>
      </c>
      <c t="s">
        <v>4</v>
      </c>
      <c s="26" t="s">
        <v>1348</v>
      </c>
      <c s="27" t="s">
        <v>1085</v>
      </c>
      <c s="28">
        <v>150</v>
      </c>
      <c s="27">
        <v>0</v>
      </c>
      <c s="27">
        <f>ROUND(G54*H54,6)</f>
      </c>
      <c r="L54" s="29">
        <v>0</v>
      </c>
      <c s="24">
        <f>ROUND(ROUND(L54,2)*ROUND(G54,3),2)</f>
      </c>
      <c s="27" t="s">
        <v>55</v>
      </c>
      <c>
        <f>(M54*21)/100</f>
      </c>
      <c t="s">
        <v>27</v>
      </c>
    </row>
    <row r="55" spans="1:5" ht="12.75" customHeight="1">
      <c r="A55" s="30" t="s">
        <v>56</v>
      </c>
      <c r="E55" s="31" t="s">
        <v>1348</v>
      </c>
    </row>
    <row r="56" spans="1:5" ht="12.75" customHeight="1">
      <c r="A56" s="30" t="s">
        <v>57</v>
      </c>
      <c r="E56" s="32" t="s">
        <v>4</v>
      </c>
    </row>
    <row r="57" spans="5:5" ht="12.75" customHeight="1">
      <c r="E57" s="31" t="s">
        <v>58</v>
      </c>
    </row>
    <row r="58" spans="1:13" ht="12.75" customHeight="1">
      <c r="A58" t="s">
        <v>47</v>
      </c>
      <c r="C58" s="7" t="s">
        <v>386</v>
      </c>
      <c r="E58" s="25" t="s">
        <v>1555</v>
      </c>
      <c r="J58" s="24">
        <f>0</f>
      </c>
      <c s="24">
        <f>0</f>
      </c>
      <c s="24">
        <f>0+L59+L63+L67+L71+L75+L79+L83+L87+L91+L95+L99+L103+L107+L111+L115+L119+L123+L127+L131+L135+L139+L143+L147+L151+L155+L159+L163+L167+L171+L175+L179+L183+L187+L191+L195+L199+L203+L207+L211+L215+L219+L223+L227+L231+L235+L239+L243+L247+L251+L255+L259+L263+L267+L271+L275+L279+L283+L287+L291+L295+L299+L303</f>
      </c>
      <c s="24">
        <f>0+M59+M63+M67+M71+M75+M79+M83+M87+M91+M95+M99+M103+M107+M111+M115+M119+M123+M127+M131+M135+M139+M143+M147+M151+M155+M159+M163+M167+M171+M175+M179+M183+M187+M191+M195+M199+M203+M207+M211+M215+M219+M223+M227+M231+M235+M239+M243+M247+M251+M255+M259+M263+M267+M271+M275+M279+M283+M287+M291+M295+M299+M303</f>
      </c>
    </row>
    <row r="59" spans="1:16" ht="12.75" customHeight="1">
      <c r="A59" t="s">
        <v>50</v>
      </c>
      <c s="6" t="s">
        <v>95</v>
      </c>
      <c s="6" t="s">
        <v>1461</v>
      </c>
      <c t="s">
        <v>4</v>
      </c>
      <c s="26" t="s">
        <v>1462</v>
      </c>
      <c s="27" t="s">
        <v>82</v>
      </c>
      <c s="28">
        <v>50</v>
      </c>
      <c s="27">
        <v>0</v>
      </c>
      <c s="27">
        <f>ROUND(G59*H59,6)</f>
      </c>
      <c r="L59" s="29">
        <v>0</v>
      </c>
      <c s="24">
        <f>ROUND(ROUND(L59,2)*ROUND(G59,3),2)</f>
      </c>
      <c s="27" t="s">
        <v>55</v>
      </c>
      <c>
        <f>(M59*21)/100</f>
      </c>
      <c t="s">
        <v>27</v>
      </c>
    </row>
    <row r="60" spans="1:5" ht="12.75" customHeight="1">
      <c r="A60" s="30" t="s">
        <v>56</v>
      </c>
      <c r="E60" s="31" t="s">
        <v>1462</v>
      </c>
    </row>
    <row r="61" spans="1:5" ht="12.75" customHeight="1">
      <c r="A61" s="30" t="s">
        <v>57</v>
      </c>
      <c r="E61" s="32" t="s">
        <v>4</v>
      </c>
    </row>
    <row r="62" spans="5:5" ht="12.75" customHeight="1">
      <c r="E62" s="31" t="s">
        <v>58</v>
      </c>
    </row>
    <row r="63" spans="1:16" ht="12.75" customHeight="1">
      <c r="A63" t="s">
        <v>50</v>
      </c>
      <c s="6" t="s">
        <v>99</v>
      </c>
      <c s="6" t="s">
        <v>362</v>
      </c>
      <c t="s">
        <v>4</v>
      </c>
      <c s="26" t="s">
        <v>363</v>
      </c>
      <c s="27" t="s">
        <v>98</v>
      </c>
      <c s="28">
        <v>80</v>
      </c>
      <c s="27">
        <v>0</v>
      </c>
      <c s="27">
        <f>ROUND(G63*H63,6)</f>
      </c>
      <c r="L63" s="29">
        <v>0</v>
      </c>
      <c s="24">
        <f>ROUND(ROUND(L63,2)*ROUND(G63,3),2)</f>
      </c>
      <c s="27" t="s">
        <v>55</v>
      </c>
      <c>
        <f>(M63*21)/100</f>
      </c>
      <c t="s">
        <v>27</v>
      </c>
    </row>
    <row r="64" spans="1:5" ht="12.75" customHeight="1">
      <c r="A64" s="30" t="s">
        <v>56</v>
      </c>
      <c r="E64" s="31" t="s">
        <v>363</v>
      </c>
    </row>
    <row r="65" spans="1:5" ht="12.75" customHeight="1">
      <c r="A65" s="30" t="s">
        <v>57</v>
      </c>
      <c r="E65" s="32" t="s">
        <v>4</v>
      </c>
    </row>
    <row r="66" spans="5:5" ht="12.75" customHeight="1">
      <c r="E66" s="31" t="s">
        <v>58</v>
      </c>
    </row>
    <row r="67" spans="1:16" ht="12.75" customHeight="1">
      <c r="A67" t="s">
        <v>50</v>
      </c>
      <c s="6" t="s">
        <v>102</v>
      </c>
      <c s="6" t="s">
        <v>374</v>
      </c>
      <c t="s">
        <v>4</v>
      </c>
      <c s="26" t="s">
        <v>375</v>
      </c>
      <c s="27" t="s">
        <v>98</v>
      </c>
      <c s="28">
        <v>280</v>
      </c>
      <c s="27">
        <v>0</v>
      </c>
      <c s="27">
        <f>ROUND(G67*H67,6)</f>
      </c>
      <c r="L67" s="29">
        <v>0</v>
      </c>
      <c s="24">
        <f>ROUND(ROUND(L67,2)*ROUND(G67,3),2)</f>
      </c>
      <c s="27" t="s">
        <v>55</v>
      </c>
      <c>
        <f>(M67*21)/100</f>
      </c>
      <c t="s">
        <v>27</v>
      </c>
    </row>
    <row r="68" spans="1:5" ht="12.75" customHeight="1">
      <c r="A68" s="30" t="s">
        <v>56</v>
      </c>
      <c r="E68" s="31" t="s">
        <v>375</v>
      </c>
    </row>
    <row r="69" spans="1:5" ht="12.75" customHeight="1">
      <c r="A69" s="30" t="s">
        <v>57</v>
      </c>
      <c r="E69" s="32" t="s">
        <v>4</v>
      </c>
    </row>
    <row r="70" spans="5:5" ht="12.75" customHeight="1">
      <c r="E70" s="31" t="s">
        <v>58</v>
      </c>
    </row>
    <row r="71" spans="1:16" ht="12.75" customHeight="1">
      <c r="A71" t="s">
        <v>50</v>
      </c>
      <c s="6" t="s">
        <v>105</v>
      </c>
      <c s="6" t="s">
        <v>1465</v>
      </c>
      <c t="s">
        <v>4</v>
      </c>
      <c s="26" t="s">
        <v>1466</v>
      </c>
      <c s="27" t="s">
        <v>98</v>
      </c>
      <c s="28">
        <v>50</v>
      </c>
      <c s="27">
        <v>0</v>
      </c>
      <c s="27">
        <f>ROUND(G71*H71,6)</f>
      </c>
      <c r="L71" s="29">
        <v>0</v>
      </c>
      <c s="24">
        <f>ROUND(ROUND(L71,2)*ROUND(G71,3),2)</f>
      </c>
      <c s="27" t="s">
        <v>55</v>
      </c>
      <c>
        <f>(M71*21)/100</f>
      </c>
      <c t="s">
        <v>27</v>
      </c>
    </row>
    <row r="72" spans="1:5" ht="12.75" customHeight="1">
      <c r="A72" s="30" t="s">
        <v>56</v>
      </c>
      <c r="E72" s="31" t="s">
        <v>1466</v>
      </c>
    </row>
    <row r="73" spans="1:5" ht="12.75" customHeight="1">
      <c r="A73" s="30" t="s">
        <v>57</v>
      </c>
      <c r="E73" s="32" t="s">
        <v>4</v>
      </c>
    </row>
    <row r="74" spans="5:5" ht="12.75" customHeight="1">
      <c r="E74" s="31" t="s">
        <v>58</v>
      </c>
    </row>
    <row r="75" spans="1:16" ht="12.75" customHeight="1">
      <c r="A75" t="s">
        <v>50</v>
      </c>
      <c s="6" t="s">
        <v>108</v>
      </c>
      <c s="6" t="s">
        <v>1958</v>
      </c>
      <c t="s">
        <v>4</v>
      </c>
      <c s="26" t="s">
        <v>1959</v>
      </c>
      <c s="27" t="s">
        <v>82</v>
      </c>
      <c s="28">
        <v>1032</v>
      </c>
      <c s="27">
        <v>0</v>
      </c>
      <c s="27">
        <f>ROUND(G75*H75,6)</f>
      </c>
      <c r="L75" s="29">
        <v>0</v>
      </c>
      <c s="24">
        <f>ROUND(ROUND(L75,2)*ROUND(G75,3),2)</f>
      </c>
      <c s="27" t="s">
        <v>55</v>
      </c>
      <c>
        <f>(M75*21)/100</f>
      </c>
      <c t="s">
        <v>27</v>
      </c>
    </row>
    <row r="76" spans="1:5" ht="12.75" customHeight="1">
      <c r="A76" s="30" t="s">
        <v>56</v>
      </c>
      <c r="E76" s="31" t="s">
        <v>1959</v>
      </c>
    </row>
    <row r="77" spans="1:5" ht="12.75" customHeight="1">
      <c r="A77" s="30" t="s">
        <v>57</v>
      </c>
      <c r="E77" s="32" t="s">
        <v>4</v>
      </c>
    </row>
    <row r="78" spans="5:5" ht="12.75" customHeight="1">
      <c r="E78" s="31" t="s">
        <v>1960</v>
      </c>
    </row>
    <row r="79" spans="1:16" ht="12.75" customHeight="1">
      <c r="A79" t="s">
        <v>50</v>
      </c>
      <c s="6" t="s">
        <v>111</v>
      </c>
      <c s="6" t="s">
        <v>2040</v>
      </c>
      <c t="s">
        <v>4</v>
      </c>
      <c s="26" t="s">
        <v>2041</v>
      </c>
      <c s="27" t="s">
        <v>82</v>
      </c>
      <c s="28">
        <v>126</v>
      </c>
      <c s="27">
        <v>0</v>
      </c>
      <c s="27">
        <f>ROUND(G79*H79,6)</f>
      </c>
      <c r="L79" s="29">
        <v>0</v>
      </c>
      <c s="24">
        <f>ROUND(ROUND(L79,2)*ROUND(G79,3),2)</f>
      </c>
      <c s="27" t="s">
        <v>55</v>
      </c>
      <c>
        <f>(M79*21)/100</f>
      </c>
      <c t="s">
        <v>27</v>
      </c>
    </row>
    <row r="80" spans="1:5" ht="12.75" customHeight="1">
      <c r="A80" s="30" t="s">
        <v>56</v>
      </c>
      <c r="E80" s="31" t="s">
        <v>2041</v>
      </c>
    </row>
    <row r="81" spans="1:5" ht="12.75" customHeight="1">
      <c r="A81" s="30" t="s">
        <v>57</v>
      </c>
      <c r="E81" s="32" t="s">
        <v>4</v>
      </c>
    </row>
    <row r="82" spans="5:5" ht="12.75" customHeight="1">
      <c r="E82" s="31" t="s">
        <v>58</v>
      </c>
    </row>
    <row r="83" spans="1:16" ht="12.75" customHeight="1">
      <c r="A83" t="s">
        <v>50</v>
      </c>
      <c s="6" t="s">
        <v>114</v>
      </c>
      <c s="6" t="s">
        <v>567</v>
      </c>
      <c t="s">
        <v>4</v>
      </c>
      <c s="26" t="s">
        <v>568</v>
      </c>
      <c s="27" t="s">
        <v>82</v>
      </c>
      <c s="28">
        <v>403</v>
      </c>
      <c s="27">
        <v>0</v>
      </c>
      <c s="27">
        <f>ROUND(G83*H83,6)</f>
      </c>
      <c r="L83" s="29">
        <v>0</v>
      </c>
      <c s="24">
        <f>ROUND(ROUND(L83,2)*ROUND(G83,3),2)</f>
      </c>
      <c s="27" t="s">
        <v>55</v>
      </c>
      <c>
        <f>(M83*21)/100</f>
      </c>
      <c t="s">
        <v>27</v>
      </c>
    </row>
    <row r="84" spans="1:5" ht="12.75" customHeight="1">
      <c r="A84" s="30" t="s">
        <v>56</v>
      </c>
      <c r="E84" s="31" t="s">
        <v>568</v>
      </c>
    </row>
    <row r="85" spans="1:5" ht="12.75" customHeight="1">
      <c r="A85" s="30" t="s">
        <v>57</v>
      </c>
      <c r="E85" s="32" t="s">
        <v>4</v>
      </c>
    </row>
    <row r="86" spans="5:5" ht="12.75" customHeight="1">
      <c r="E86" s="31" t="s">
        <v>58</v>
      </c>
    </row>
    <row r="87" spans="1:16" ht="12.75" customHeight="1">
      <c r="A87" t="s">
        <v>50</v>
      </c>
      <c s="6" t="s">
        <v>117</v>
      </c>
      <c s="6" t="s">
        <v>992</v>
      </c>
      <c t="s">
        <v>4</v>
      </c>
      <c s="26" t="s">
        <v>993</v>
      </c>
      <c s="27" t="s">
        <v>82</v>
      </c>
      <c s="28">
        <v>272</v>
      </c>
      <c s="27">
        <v>0</v>
      </c>
      <c s="27">
        <f>ROUND(G87*H87,6)</f>
      </c>
      <c r="L87" s="29">
        <v>0</v>
      </c>
      <c s="24">
        <f>ROUND(ROUND(L87,2)*ROUND(G87,3),2)</f>
      </c>
      <c s="27" t="s">
        <v>55</v>
      </c>
      <c>
        <f>(M87*21)/100</f>
      </c>
      <c t="s">
        <v>27</v>
      </c>
    </row>
    <row r="88" spans="1:5" ht="12.75" customHeight="1">
      <c r="A88" s="30" t="s">
        <v>56</v>
      </c>
      <c r="E88" s="31" t="s">
        <v>993</v>
      </c>
    </row>
    <row r="89" spans="1:5" ht="12.75" customHeight="1">
      <c r="A89" s="30" t="s">
        <v>57</v>
      </c>
      <c r="E89" s="32" t="s">
        <v>4</v>
      </c>
    </row>
    <row r="90" spans="5:5" ht="12.75" customHeight="1">
      <c r="E90" s="31" t="s">
        <v>58</v>
      </c>
    </row>
    <row r="91" spans="1:16" ht="12.75" customHeight="1">
      <c r="A91" t="s">
        <v>50</v>
      </c>
      <c s="6" t="s">
        <v>121</v>
      </c>
      <c s="6" t="s">
        <v>364</v>
      </c>
      <c t="s">
        <v>4</v>
      </c>
      <c s="26" t="s">
        <v>365</v>
      </c>
      <c s="27" t="s">
        <v>82</v>
      </c>
      <c s="28">
        <v>121</v>
      </c>
      <c s="27">
        <v>0</v>
      </c>
      <c s="27">
        <f>ROUND(G91*H91,6)</f>
      </c>
      <c r="L91" s="29">
        <v>0</v>
      </c>
      <c s="24">
        <f>ROUND(ROUND(L91,2)*ROUND(G91,3),2)</f>
      </c>
      <c s="27" t="s">
        <v>55</v>
      </c>
      <c>
        <f>(M91*21)/100</f>
      </c>
      <c t="s">
        <v>27</v>
      </c>
    </row>
    <row r="92" spans="1:5" ht="12.75" customHeight="1">
      <c r="A92" s="30" t="s">
        <v>56</v>
      </c>
      <c r="E92" s="31" t="s">
        <v>365</v>
      </c>
    </row>
    <row r="93" spans="1:5" ht="12.75" customHeight="1">
      <c r="A93" s="30" t="s">
        <v>57</v>
      </c>
      <c r="E93" s="32" t="s">
        <v>4</v>
      </c>
    </row>
    <row r="94" spans="5:5" ht="12.75" customHeight="1">
      <c r="E94" s="31" t="s">
        <v>58</v>
      </c>
    </row>
    <row r="95" spans="1:16" ht="12.75" customHeight="1">
      <c r="A95" t="s">
        <v>50</v>
      </c>
      <c s="6" t="s">
        <v>126</v>
      </c>
      <c s="6" t="s">
        <v>1907</v>
      </c>
      <c t="s">
        <v>4</v>
      </c>
      <c s="26" t="s">
        <v>1908</v>
      </c>
      <c s="27" t="s">
        <v>82</v>
      </c>
      <c s="28">
        <v>232</v>
      </c>
      <c s="27">
        <v>0</v>
      </c>
      <c s="27">
        <f>ROUND(G95*H95,6)</f>
      </c>
      <c r="L95" s="29">
        <v>0</v>
      </c>
      <c s="24">
        <f>ROUND(ROUND(L95,2)*ROUND(G95,3),2)</f>
      </c>
      <c s="27" t="s">
        <v>55</v>
      </c>
      <c>
        <f>(M95*21)/100</f>
      </c>
      <c t="s">
        <v>27</v>
      </c>
    </row>
    <row r="96" spans="1:5" ht="12.75" customHeight="1">
      <c r="A96" s="30" t="s">
        <v>56</v>
      </c>
      <c r="E96" s="31" t="s">
        <v>1908</v>
      </c>
    </row>
    <row r="97" spans="1:5" ht="12.75" customHeight="1">
      <c r="A97" s="30" t="s">
        <v>57</v>
      </c>
      <c r="E97" s="32" t="s">
        <v>4</v>
      </c>
    </row>
    <row r="98" spans="5:5" ht="12.75" customHeight="1">
      <c r="E98" s="31" t="s">
        <v>58</v>
      </c>
    </row>
    <row r="99" spans="1:16" ht="12.75" customHeight="1">
      <c r="A99" t="s">
        <v>50</v>
      </c>
      <c s="6" t="s">
        <v>130</v>
      </c>
      <c s="6" t="s">
        <v>980</v>
      </c>
      <c t="s">
        <v>4</v>
      </c>
      <c s="26" t="s">
        <v>981</v>
      </c>
      <c s="27" t="s">
        <v>82</v>
      </c>
      <c s="28">
        <v>393</v>
      </c>
      <c s="27">
        <v>0</v>
      </c>
      <c s="27">
        <f>ROUND(G99*H99,6)</f>
      </c>
      <c r="L99" s="29">
        <v>0</v>
      </c>
      <c s="24">
        <f>ROUND(ROUND(L99,2)*ROUND(G99,3),2)</f>
      </c>
      <c s="27" t="s">
        <v>55</v>
      </c>
      <c>
        <f>(M99*21)/100</f>
      </c>
      <c t="s">
        <v>27</v>
      </c>
    </row>
    <row r="100" spans="1:5" ht="12.75" customHeight="1">
      <c r="A100" s="30" t="s">
        <v>56</v>
      </c>
      <c r="E100" s="31" t="s">
        <v>981</v>
      </c>
    </row>
    <row r="101" spans="1:5" ht="12.75" customHeight="1">
      <c r="A101" s="30" t="s">
        <v>57</v>
      </c>
      <c r="E101" s="32" t="s">
        <v>4</v>
      </c>
    </row>
    <row r="102" spans="5:5" ht="12.75" customHeight="1">
      <c r="E102" s="31" t="s">
        <v>58</v>
      </c>
    </row>
    <row r="103" spans="1:16" ht="12.75" customHeight="1">
      <c r="A103" t="s">
        <v>50</v>
      </c>
      <c s="6" t="s">
        <v>133</v>
      </c>
      <c s="6" t="s">
        <v>984</v>
      </c>
      <c t="s">
        <v>4</v>
      </c>
      <c s="26" t="s">
        <v>985</v>
      </c>
      <c s="27" t="s">
        <v>82</v>
      </c>
      <c s="28">
        <v>24</v>
      </c>
      <c s="27">
        <v>0</v>
      </c>
      <c s="27">
        <f>ROUND(G103*H103,6)</f>
      </c>
      <c r="L103" s="29">
        <v>0</v>
      </c>
      <c s="24">
        <f>ROUND(ROUND(L103,2)*ROUND(G103,3),2)</f>
      </c>
      <c s="27" t="s">
        <v>55</v>
      </c>
      <c>
        <f>(M103*21)/100</f>
      </c>
      <c t="s">
        <v>27</v>
      </c>
    </row>
    <row r="104" spans="1:5" ht="12.75" customHeight="1">
      <c r="A104" s="30" t="s">
        <v>56</v>
      </c>
      <c r="E104" s="31" t="s">
        <v>985</v>
      </c>
    </row>
    <row r="105" spans="1:5" ht="12.75" customHeight="1">
      <c r="A105" s="30" t="s">
        <v>57</v>
      </c>
      <c r="E105" s="32" t="s">
        <v>4</v>
      </c>
    </row>
    <row r="106" spans="5:5" ht="12.75" customHeight="1">
      <c r="E106" s="31" t="s">
        <v>58</v>
      </c>
    </row>
    <row r="107" spans="1:16" ht="12.75" customHeight="1">
      <c r="A107" t="s">
        <v>50</v>
      </c>
      <c s="6" t="s">
        <v>136</v>
      </c>
      <c s="6" t="s">
        <v>988</v>
      </c>
      <c t="s">
        <v>4</v>
      </c>
      <c s="26" t="s">
        <v>989</v>
      </c>
      <c s="27" t="s">
        <v>82</v>
      </c>
      <c s="28">
        <v>88</v>
      </c>
      <c s="27">
        <v>0</v>
      </c>
      <c s="27">
        <f>ROUND(G107*H107,6)</f>
      </c>
      <c r="L107" s="29">
        <v>0</v>
      </c>
      <c s="24">
        <f>ROUND(ROUND(L107,2)*ROUND(G107,3),2)</f>
      </c>
      <c s="27" t="s">
        <v>55</v>
      </c>
      <c>
        <f>(M107*21)/100</f>
      </c>
      <c t="s">
        <v>27</v>
      </c>
    </row>
    <row r="108" spans="1:5" ht="12.75" customHeight="1">
      <c r="A108" s="30" t="s">
        <v>56</v>
      </c>
      <c r="E108" s="31" t="s">
        <v>989</v>
      </c>
    </row>
    <row r="109" spans="1:5" ht="12.75" customHeight="1">
      <c r="A109" s="30" t="s">
        <v>57</v>
      </c>
      <c r="E109" s="32" t="s">
        <v>4</v>
      </c>
    </row>
    <row r="110" spans="5:5" ht="12.75" customHeight="1">
      <c r="E110" s="31" t="s">
        <v>58</v>
      </c>
    </row>
    <row r="111" spans="1:16" ht="12.75" customHeight="1">
      <c r="A111" t="s">
        <v>50</v>
      </c>
      <c s="6" t="s">
        <v>139</v>
      </c>
      <c s="6" t="s">
        <v>990</v>
      </c>
      <c t="s">
        <v>4</v>
      </c>
      <c s="26" t="s">
        <v>991</v>
      </c>
      <c s="27" t="s">
        <v>98</v>
      </c>
      <c s="28">
        <v>16</v>
      </c>
      <c s="27">
        <v>0</v>
      </c>
      <c s="27">
        <f>ROUND(G111*H111,6)</f>
      </c>
      <c r="L111" s="29">
        <v>0</v>
      </c>
      <c s="24">
        <f>ROUND(ROUND(L111,2)*ROUND(G111,3),2)</f>
      </c>
      <c s="27" t="s">
        <v>55</v>
      </c>
      <c>
        <f>(M111*21)/100</f>
      </c>
      <c t="s">
        <v>27</v>
      </c>
    </row>
    <row r="112" spans="1:5" ht="12.75" customHeight="1">
      <c r="A112" s="30" t="s">
        <v>56</v>
      </c>
      <c r="E112" s="31" t="s">
        <v>991</v>
      </c>
    </row>
    <row r="113" spans="1:5" ht="12.75" customHeight="1">
      <c r="A113" s="30" t="s">
        <v>57</v>
      </c>
      <c r="E113" s="32" t="s">
        <v>4</v>
      </c>
    </row>
    <row r="114" spans="5:5" ht="12.75" customHeight="1">
      <c r="E114" s="31" t="s">
        <v>58</v>
      </c>
    </row>
    <row r="115" spans="1:16" ht="12.75" customHeight="1">
      <c r="A115" t="s">
        <v>50</v>
      </c>
      <c s="6" t="s">
        <v>142</v>
      </c>
      <c s="6" t="s">
        <v>2042</v>
      </c>
      <c t="s">
        <v>4</v>
      </c>
      <c s="26" t="s">
        <v>2043</v>
      </c>
      <c s="27" t="s">
        <v>82</v>
      </c>
      <c s="28">
        <v>32</v>
      </c>
      <c s="27">
        <v>0</v>
      </c>
      <c s="27">
        <f>ROUND(G115*H115,6)</f>
      </c>
      <c r="L115" s="29">
        <v>0</v>
      </c>
      <c s="24">
        <f>ROUND(ROUND(L115,2)*ROUND(G115,3),2)</f>
      </c>
      <c s="27" t="s">
        <v>55</v>
      </c>
      <c>
        <f>(M115*21)/100</f>
      </c>
      <c t="s">
        <v>27</v>
      </c>
    </row>
    <row r="116" spans="1:5" ht="12.75" customHeight="1">
      <c r="A116" s="30" t="s">
        <v>56</v>
      </c>
      <c r="E116" s="31" t="s">
        <v>2043</v>
      </c>
    </row>
    <row r="117" spans="1:5" ht="12.75" customHeight="1">
      <c r="A117" s="30" t="s">
        <v>57</v>
      </c>
      <c r="E117" s="32" t="s">
        <v>4</v>
      </c>
    </row>
    <row r="118" spans="5:5" ht="12.75" customHeight="1">
      <c r="E118" s="31" t="s">
        <v>58</v>
      </c>
    </row>
    <row r="119" spans="1:16" ht="12.75" customHeight="1">
      <c r="A119" t="s">
        <v>50</v>
      </c>
      <c s="6" t="s">
        <v>145</v>
      </c>
      <c s="6" t="s">
        <v>1618</v>
      </c>
      <c t="s">
        <v>4</v>
      </c>
      <c s="26" t="s">
        <v>1619</v>
      </c>
      <c s="27" t="s">
        <v>98</v>
      </c>
      <c s="28">
        <v>16</v>
      </c>
      <c s="27">
        <v>0</v>
      </c>
      <c s="27">
        <f>ROUND(G119*H119,6)</f>
      </c>
      <c r="L119" s="29">
        <v>0</v>
      </c>
      <c s="24">
        <f>ROUND(ROUND(L119,2)*ROUND(G119,3),2)</f>
      </c>
      <c s="27" t="s">
        <v>55</v>
      </c>
      <c>
        <f>(M119*21)/100</f>
      </c>
      <c t="s">
        <v>27</v>
      </c>
    </row>
    <row r="120" spans="1:5" ht="12.75" customHeight="1">
      <c r="A120" s="30" t="s">
        <v>56</v>
      </c>
      <c r="E120" s="31" t="s">
        <v>1619</v>
      </c>
    </row>
    <row r="121" spans="1:5" ht="12.75" customHeight="1">
      <c r="A121" s="30" t="s">
        <v>57</v>
      </c>
      <c r="E121" s="32" t="s">
        <v>4</v>
      </c>
    </row>
    <row r="122" spans="5:5" ht="12.75" customHeight="1">
      <c r="E122" s="31" t="s">
        <v>58</v>
      </c>
    </row>
    <row r="123" spans="1:16" ht="12.75" customHeight="1">
      <c r="A123" t="s">
        <v>50</v>
      </c>
      <c s="6" t="s">
        <v>148</v>
      </c>
      <c s="6" t="s">
        <v>1967</v>
      </c>
      <c t="s">
        <v>4</v>
      </c>
      <c s="26" t="s">
        <v>1968</v>
      </c>
      <c s="27" t="s">
        <v>98</v>
      </c>
      <c s="28">
        <v>152</v>
      </c>
      <c s="27">
        <v>0</v>
      </c>
      <c s="27">
        <f>ROUND(G123*H123,6)</f>
      </c>
      <c r="L123" s="29">
        <v>0</v>
      </c>
      <c s="24">
        <f>ROUND(ROUND(L123,2)*ROUND(G123,3),2)</f>
      </c>
      <c s="27" t="s">
        <v>55</v>
      </c>
      <c>
        <f>(M123*21)/100</f>
      </c>
      <c t="s">
        <v>27</v>
      </c>
    </row>
    <row r="124" spans="1:5" ht="12.75" customHeight="1">
      <c r="A124" s="30" t="s">
        <v>56</v>
      </c>
      <c r="E124" s="31" t="s">
        <v>1968</v>
      </c>
    </row>
    <row r="125" spans="1:5" ht="12.75" customHeight="1">
      <c r="A125" s="30" t="s">
        <v>57</v>
      </c>
      <c r="E125" s="32" t="s">
        <v>4</v>
      </c>
    </row>
    <row r="126" spans="5:5" ht="12.75" customHeight="1">
      <c r="E126" s="31" t="s">
        <v>1969</v>
      </c>
    </row>
    <row r="127" spans="1:16" ht="12.75" customHeight="1">
      <c r="A127" t="s">
        <v>50</v>
      </c>
      <c s="6" t="s">
        <v>151</v>
      </c>
      <c s="6" t="s">
        <v>368</v>
      </c>
      <c t="s">
        <v>4</v>
      </c>
      <c s="26" t="s">
        <v>369</v>
      </c>
      <c s="27" t="s">
        <v>98</v>
      </c>
      <c s="28">
        <v>82</v>
      </c>
      <c s="27">
        <v>0</v>
      </c>
      <c s="27">
        <f>ROUND(G127*H127,6)</f>
      </c>
      <c r="L127" s="29">
        <v>0</v>
      </c>
      <c s="24">
        <f>ROUND(ROUND(L127,2)*ROUND(G127,3),2)</f>
      </c>
      <c s="27" t="s">
        <v>55</v>
      </c>
      <c>
        <f>(M127*21)/100</f>
      </c>
      <c t="s">
        <v>27</v>
      </c>
    </row>
    <row r="128" spans="1:5" ht="12.75" customHeight="1">
      <c r="A128" s="30" t="s">
        <v>56</v>
      </c>
      <c r="E128" s="31" t="s">
        <v>369</v>
      </c>
    </row>
    <row r="129" spans="1:5" ht="12.75" customHeight="1">
      <c r="A129" s="30" t="s">
        <v>57</v>
      </c>
      <c r="E129" s="32" t="s">
        <v>4</v>
      </c>
    </row>
    <row r="130" spans="5:5" ht="12.75" customHeight="1">
      <c r="E130" s="31" t="s">
        <v>58</v>
      </c>
    </row>
    <row r="131" spans="1:16" ht="12.75" customHeight="1">
      <c r="A131" t="s">
        <v>50</v>
      </c>
      <c s="6" t="s">
        <v>154</v>
      </c>
      <c s="6" t="s">
        <v>994</v>
      </c>
      <c t="s">
        <v>4</v>
      </c>
      <c s="26" t="s">
        <v>995</v>
      </c>
      <c s="27" t="s">
        <v>98</v>
      </c>
      <c s="28">
        <v>20</v>
      </c>
      <c s="27">
        <v>0</v>
      </c>
      <c s="27">
        <f>ROUND(G131*H131,6)</f>
      </c>
      <c r="L131" s="29">
        <v>0</v>
      </c>
      <c s="24">
        <f>ROUND(ROUND(L131,2)*ROUND(G131,3),2)</f>
      </c>
      <c s="27" t="s">
        <v>55</v>
      </c>
      <c>
        <f>(M131*21)/100</f>
      </c>
      <c t="s">
        <v>27</v>
      </c>
    </row>
    <row r="132" spans="1:5" ht="12.75" customHeight="1">
      <c r="A132" s="30" t="s">
        <v>56</v>
      </c>
      <c r="E132" s="31" t="s">
        <v>995</v>
      </c>
    </row>
    <row r="133" spans="1:5" ht="12.75" customHeight="1">
      <c r="A133" s="30" t="s">
        <v>57</v>
      </c>
      <c r="E133" s="32" t="s">
        <v>4</v>
      </c>
    </row>
    <row r="134" spans="5:5" ht="12.75" customHeight="1">
      <c r="E134" s="31" t="s">
        <v>58</v>
      </c>
    </row>
    <row r="135" spans="1:16" ht="12.75" customHeight="1">
      <c r="A135" t="s">
        <v>50</v>
      </c>
      <c s="6" t="s">
        <v>157</v>
      </c>
      <c s="6" t="s">
        <v>982</v>
      </c>
      <c t="s">
        <v>4</v>
      </c>
      <c s="26" t="s">
        <v>983</v>
      </c>
      <c s="27" t="s">
        <v>98</v>
      </c>
      <c s="28">
        <v>32</v>
      </c>
      <c s="27">
        <v>0</v>
      </c>
      <c s="27">
        <f>ROUND(G135*H135,6)</f>
      </c>
      <c r="L135" s="29">
        <v>0</v>
      </c>
      <c s="24">
        <f>ROUND(ROUND(L135,2)*ROUND(G135,3),2)</f>
      </c>
      <c s="27" t="s">
        <v>55</v>
      </c>
      <c>
        <f>(M135*21)/100</f>
      </c>
      <c t="s">
        <v>27</v>
      </c>
    </row>
    <row r="136" spans="1:5" ht="12.75" customHeight="1">
      <c r="A136" s="30" t="s">
        <v>56</v>
      </c>
      <c r="E136" s="31" t="s">
        <v>983</v>
      </c>
    </row>
    <row r="137" spans="1:5" ht="12.75" customHeight="1">
      <c r="A137" s="30" t="s">
        <v>57</v>
      </c>
      <c r="E137" s="32" t="s">
        <v>4</v>
      </c>
    </row>
    <row r="138" spans="5:5" ht="12.75" customHeight="1">
      <c r="E138" s="31" t="s">
        <v>58</v>
      </c>
    </row>
    <row r="139" spans="1:16" ht="12.75" customHeight="1">
      <c r="A139" t="s">
        <v>50</v>
      </c>
      <c s="6" t="s">
        <v>161</v>
      </c>
      <c s="6" t="s">
        <v>986</v>
      </c>
      <c t="s">
        <v>4</v>
      </c>
      <c s="26" t="s">
        <v>987</v>
      </c>
      <c s="27" t="s">
        <v>98</v>
      </c>
      <c s="28">
        <v>12</v>
      </c>
      <c s="27">
        <v>0</v>
      </c>
      <c s="27">
        <f>ROUND(G139*H139,6)</f>
      </c>
      <c r="L139" s="29">
        <v>0</v>
      </c>
      <c s="24">
        <f>ROUND(ROUND(L139,2)*ROUND(G139,3),2)</f>
      </c>
      <c s="27" t="s">
        <v>55</v>
      </c>
      <c>
        <f>(M139*21)/100</f>
      </c>
      <c t="s">
        <v>27</v>
      </c>
    </row>
    <row r="140" spans="1:5" ht="12.75" customHeight="1">
      <c r="A140" s="30" t="s">
        <v>56</v>
      </c>
      <c r="E140" s="31" t="s">
        <v>987</v>
      </c>
    </row>
    <row r="141" spans="1:5" ht="12.75" customHeight="1">
      <c r="A141" s="30" t="s">
        <v>57</v>
      </c>
      <c r="E141" s="32" t="s">
        <v>4</v>
      </c>
    </row>
    <row r="142" spans="5:5" ht="12.75" customHeight="1">
      <c r="E142" s="31" t="s">
        <v>58</v>
      </c>
    </row>
    <row r="143" spans="1:16" ht="12.75" customHeight="1">
      <c r="A143" t="s">
        <v>50</v>
      </c>
      <c s="6" t="s">
        <v>164</v>
      </c>
      <c s="6" t="s">
        <v>883</v>
      </c>
      <c t="s">
        <v>4</v>
      </c>
      <c s="26" t="s">
        <v>884</v>
      </c>
      <c s="27" t="s">
        <v>98</v>
      </c>
      <c s="28">
        <v>330</v>
      </c>
      <c s="27">
        <v>0</v>
      </c>
      <c s="27">
        <f>ROUND(G143*H143,6)</f>
      </c>
      <c r="L143" s="29">
        <v>0</v>
      </c>
      <c s="24">
        <f>ROUND(ROUND(L143,2)*ROUND(G143,3),2)</f>
      </c>
      <c s="27" t="s">
        <v>55</v>
      </c>
      <c>
        <f>(M143*21)/100</f>
      </c>
      <c t="s">
        <v>27</v>
      </c>
    </row>
    <row r="144" spans="1:5" ht="12.75" customHeight="1">
      <c r="A144" s="30" t="s">
        <v>56</v>
      </c>
      <c r="E144" s="31" t="s">
        <v>884</v>
      </c>
    </row>
    <row r="145" spans="1:5" ht="12.75" customHeight="1">
      <c r="A145" s="30" t="s">
        <v>57</v>
      </c>
      <c r="E145" s="32" t="s">
        <v>4</v>
      </c>
    </row>
    <row r="146" spans="5:5" ht="12.75" customHeight="1">
      <c r="E146" s="31" t="s">
        <v>58</v>
      </c>
    </row>
    <row r="147" spans="1:16" ht="12.75" customHeight="1">
      <c r="A147" t="s">
        <v>50</v>
      </c>
      <c s="6" t="s">
        <v>167</v>
      </c>
      <c s="6" t="s">
        <v>2044</v>
      </c>
      <c t="s">
        <v>4</v>
      </c>
      <c s="26" t="s">
        <v>2045</v>
      </c>
      <c s="27" t="s">
        <v>98</v>
      </c>
      <c s="28">
        <v>7</v>
      </c>
      <c s="27">
        <v>0</v>
      </c>
      <c s="27">
        <f>ROUND(G147*H147,6)</f>
      </c>
      <c r="L147" s="29">
        <v>0</v>
      </c>
      <c s="24">
        <f>ROUND(ROUND(L147,2)*ROUND(G147,3),2)</f>
      </c>
      <c s="27" t="s">
        <v>55</v>
      </c>
      <c>
        <f>(M147*21)/100</f>
      </c>
      <c t="s">
        <v>27</v>
      </c>
    </row>
    <row r="148" spans="1:5" ht="12.75" customHeight="1">
      <c r="A148" s="30" t="s">
        <v>56</v>
      </c>
      <c r="E148" s="31" t="s">
        <v>2045</v>
      </c>
    </row>
    <row r="149" spans="1:5" ht="12.75" customHeight="1">
      <c r="A149" s="30" t="s">
        <v>57</v>
      </c>
      <c r="E149" s="32" t="s">
        <v>4</v>
      </c>
    </row>
    <row r="150" spans="5:5" ht="12.75" customHeight="1">
      <c r="E150" s="31" t="s">
        <v>58</v>
      </c>
    </row>
    <row r="151" spans="1:16" ht="12.75" customHeight="1">
      <c r="A151" t="s">
        <v>50</v>
      </c>
      <c s="6" t="s">
        <v>170</v>
      </c>
      <c s="6" t="s">
        <v>2046</v>
      </c>
      <c t="s">
        <v>4</v>
      </c>
      <c s="26" t="s">
        <v>2047</v>
      </c>
      <c s="27" t="s">
        <v>98</v>
      </c>
      <c s="28">
        <v>4</v>
      </c>
      <c s="27">
        <v>0</v>
      </c>
      <c s="27">
        <f>ROUND(G151*H151,6)</f>
      </c>
      <c r="L151" s="29">
        <v>0</v>
      </c>
      <c s="24">
        <f>ROUND(ROUND(L151,2)*ROUND(G151,3),2)</f>
      </c>
      <c s="27" t="s">
        <v>55</v>
      </c>
      <c>
        <f>(M151*21)/100</f>
      </c>
      <c t="s">
        <v>27</v>
      </c>
    </row>
    <row r="152" spans="1:5" ht="12.75" customHeight="1">
      <c r="A152" s="30" t="s">
        <v>56</v>
      </c>
      <c r="E152" s="31" t="s">
        <v>2047</v>
      </c>
    </row>
    <row r="153" spans="1:5" ht="12.75" customHeight="1">
      <c r="A153" s="30" t="s">
        <v>57</v>
      </c>
      <c r="E153" s="32" t="s">
        <v>4</v>
      </c>
    </row>
    <row r="154" spans="5:5" ht="12.75" customHeight="1">
      <c r="E154" s="31" t="s">
        <v>58</v>
      </c>
    </row>
    <row r="155" spans="1:16" ht="12.75" customHeight="1">
      <c r="A155" t="s">
        <v>50</v>
      </c>
      <c s="6" t="s">
        <v>173</v>
      </c>
      <c s="6" t="s">
        <v>2048</v>
      </c>
      <c t="s">
        <v>4</v>
      </c>
      <c s="26" t="s">
        <v>2049</v>
      </c>
      <c s="27" t="s">
        <v>98</v>
      </c>
      <c s="28">
        <v>4</v>
      </c>
      <c s="27">
        <v>0</v>
      </c>
      <c s="27">
        <f>ROUND(G155*H155,6)</f>
      </c>
      <c r="L155" s="29">
        <v>0</v>
      </c>
      <c s="24">
        <f>ROUND(ROUND(L155,2)*ROUND(G155,3),2)</f>
      </c>
      <c s="27" t="s">
        <v>55</v>
      </c>
      <c>
        <f>(M155*21)/100</f>
      </c>
      <c t="s">
        <v>27</v>
      </c>
    </row>
    <row r="156" spans="1:5" ht="12.75" customHeight="1">
      <c r="A156" s="30" t="s">
        <v>56</v>
      </c>
      <c r="E156" s="31" t="s">
        <v>2049</v>
      </c>
    </row>
    <row r="157" spans="1:5" ht="12.75" customHeight="1">
      <c r="A157" s="30" t="s">
        <v>57</v>
      </c>
      <c r="E157" s="32" t="s">
        <v>4</v>
      </c>
    </row>
    <row r="158" spans="5:5" ht="12.75" customHeight="1">
      <c r="E158" s="31" t="s">
        <v>58</v>
      </c>
    </row>
    <row r="159" spans="1:16" ht="12.75" customHeight="1">
      <c r="A159" t="s">
        <v>50</v>
      </c>
      <c s="6" t="s">
        <v>176</v>
      </c>
      <c s="6" t="s">
        <v>2050</v>
      </c>
      <c t="s">
        <v>4</v>
      </c>
      <c s="26" t="s">
        <v>2051</v>
      </c>
      <c s="27" t="s">
        <v>98</v>
      </c>
      <c s="28">
        <v>4</v>
      </c>
      <c s="27">
        <v>0</v>
      </c>
      <c s="27">
        <f>ROUND(G159*H159,6)</f>
      </c>
      <c r="L159" s="29">
        <v>0</v>
      </c>
      <c s="24">
        <f>ROUND(ROUND(L159,2)*ROUND(G159,3),2)</f>
      </c>
      <c s="27" t="s">
        <v>55</v>
      </c>
      <c>
        <f>(M159*21)/100</f>
      </c>
      <c t="s">
        <v>27</v>
      </c>
    </row>
    <row r="160" spans="1:5" ht="12.75" customHeight="1">
      <c r="A160" s="30" t="s">
        <v>56</v>
      </c>
      <c r="E160" s="31" t="s">
        <v>2051</v>
      </c>
    </row>
    <row r="161" spans="1:5" ht="12.75" customHeight="1">
      <c r="A161" s="30" t="s">
        <v>57</v>
      </c>
      <c r="E161" s="32" t="s">
        <v>4</v>
      </c>
    </row>
    <row r="162" spans="5:5" ht="12.75" customHeight="1">
      <c r="E162" s="31" t="s">
        <v>58</v>
      </c>
    </row>
    <row r="163" spans="1:16" ht="12.75" customHeight="1">
      <c r="A163" t="s">
        <v>50</v>
      </c>
      <c s="6" t="s">
        <v>179</v>
      </c>
      <c s="6" t="s">
        <v>2052</v>
      </c>
      <c t="s">
        <v>4</v>
      </c>
      <c s="26" t="s">
        <v>2053</v>
      </c>
      <c s="27" t="s">
        <v>98</v>
      </c>
      <c s="28">
        <v>4</v>
      </c>
      <c s="27">
        <v>0</v>
      </c>
      <c s="27">
        <f>ROUND(G163*H163,6)</f>
      </c>
      <c r="L163" s="29">
        <v>0</v>
      </c>
      <c s="24">
        <f>ROUND(ROUND(L163,2)*ROUND(G163,3),2)</f>
      </c>
      <c s="27" t="s">
        <v>55</v>
      </c>
      <c>
        <f>(M163*21)/100</f>
      </c>
      <c t="s">
        <v>27</v>
      </c>
    </row>
    <row r="164" spans="1:5" ht="12.75" customHeight="1">
      <c r="A164" s="30" t="s">
        <v>56</v>
      </c>
      <c r="E164" s="31" t="s">
        <v>2053</v>
      </c>
    </row>
    <row r="165" spans="1:5" ht="12.75" customHeight="1">
      <c r="A165" s="30" t="s">
        <v>57</v>
      </c>
      <c r="E165" s="32" t="s">
        <v>4</v>
      </c>
    </row>
    <row r="166" spans="5:5" ht="12.75" customHeight="1">
      <c r="E166" s="31" t="s">
        <v>58</v>
      </c>
    </row>
    <row r="167" spans="1:16" ht="12.75" customHeight="1">
      <c r="A167" t="s">
        <v>50</v>
      </c>
      <c s="6" t="s">
        <v>182</v>
      </c>
      <c s="6" t="s">
        <v>2054</v>
      </c>
      <c t="s">
        <v>4</v>
      </c>
      <c s="26" t="s">
        <v>2055</v>
      </c>
      <c s="27" t="s">
        <v>98</v>
      </c>
      <c s="28">
        <v>1</v>
      </c>
      <c s="27">
        <v>0</v>
      </c>
      <c s="27">
        <f>ROUND(G167*H167,6)</f>
      </c>
      <c r="L167" s="29">
        <v>0</v>
      </c>
      <c s="24">
        <f>ROUND(ROUND(L167,2)*ROUND(G167,3),2)</f>
      </c>
      <c s="27" t="s">
        <v>55</v>
      </c>
      <c>
        <f>(M167*21)/100</f>
      </c>
      <c t="s">
        <v>27</v>
      </c>
    </row>
    <row r="168" spans="1:5" ht="12.75" customHeight="1">
      <c r="A168" s="30" t="s">
        <v>56</v>
      </c>
      <c r="E168" s="31" t="s">
        <v>2055</v>
      </c>
    </row>
    <row r="169" spans="1:5" ht="12.75" customHeight="1">
      <c r="A169" s="30" t="s">
        <v>57</v>
      </c>
      <c r="E169" s="32" t="s">
        <v>4</v>
      </c>
    </row>
    <row r="170" spans="5:5" ht="12.75" customHeight="1">
      <c r="E170" s="31" t="s">
        <v>2056</v>
      </c>
    </row>
    <row r="171" spans="1:16" ht="12.75" customHeight="1">
      <c r="A171" t="s">
        <v>50</v>
      </c>
      <c s="6" t="s">
        <v>185</v>
      </c>
      <c s="6" t="s">
        <v>2057</v>
      </c>
      <c t="s">
        <v>4</v>
      </c>
      <c s="26" t="s">
        <v>2058</v>
      </c>
      <c s="27" t="s">
        <v>98</v>
      </c>
      <c s="28">
        <v>4</v>
      </c>
      <c s="27">
        <v>0</v>
      </c>
      <c s="27">
        <f>ROUND(G171*H171,6)</f>
      </c>
      <c r="L171" s="29">
        <v>0</v>
      </c>
      <c s="24">
        <f>ROUND(ROUND(L171,2)*ROUND(G171,3),2)</f>
      </c>
      <c s="27" t="s">
        <v>55</v>
      </c>
      <c>
        <f>(M171*21)/100</f>
      </c>
      <c t="s">
        <v>27</v>
      </c>
    </row>
    <row r="172" spans="1:5" ht="12.75" customHeight="1">
      <c r="A172" s="30" t="s">
        <v>56</v>
      </c>
      <c r="E172" s="31" t="s">
        <v>2058</v>
      </c>
    </row>
    <row r="173" spans="1:5" ht="12.75" customHeight="1">
      <c r="A173" s="30" t="s">
        <v>57</v>
      </c>
      <c r="E173" s="32" t="s">
        <v>4</v>
      </c>
    </row>
    <row r="174" spans="5:5" ht="12.75" customHeight="1">
      <c r="E174" s="31" t="s">
        <v>58</v>
      </c>
    </row>
    <row r="175" spans="1:16" ht="12.75" customHeight="1">
      <c r="A175" t="s">
        <v>50</v>
      </c>
      <c s="6" t="s">
        <v>188</v>
      </c>
      <c s="6" t="s">
        <v>2059</v>
      </c>
      <c t="s">
        <v>4</v>
      </c>
      <c s="26" t="s">
        <v>2060</v>
      </c>
      <c s="27" t="s">
        <v>98</v>
      </c>
      <c s="28">
        <v>4</v>
      </c>
      <c s="27">
        <v>0</v>
      </c>
      <c s="27">
        <f>ROUND(G175*H175,6)</f>
      </c>
      <c r="L175" s="29">
        <v>0</v>
      </c>
      <c s="24">
        <f>ROUND(ROUND(L175,2)*ROUND(G175,3),2)</f>
      </c>
      <c s="27" t="s">
        <v>55</v>
      </c>
      <c>
        <f>(M175*21)/100</f>
      </c>
      <c t="s">
        <v>27</v>
      </c>
    </row>
    <row r="176" spans="1:5" ht="12.75" customHeight="1">
      <c r="A176" s="30" t="s">
        <v>56</v>
      </c>
      <c r="E176" s="31" t="s">
        <v>2060</v>
      </c>
    </row>
    <row r="177" spans="1:5" ht="12.75" customHeight="1">
      <c r="A177" s="30" t="s">
        <v>57</v>
      </c>
      <c r="E177" s="32" t="s">
        <v>4</v>
      </c>
    </row>
    <row r="178" spans="5:5" ht="12.75" customHeight="1">
      <c r="E178" s="31" t="s">
        <v>2056</v>
      </c>
    </row>
    <row r="179" spans="1:16" ht="12.75" customHeight="1">
      <c r="A179" t="s">
        <v>50</v>
      </c>
      <c s="6" t="s">
        <v>191</v>
      </c>
      <c s="6" t="s">
        <v>2061</v>
      </c>
      <c t="s">
        <v>4</v>
      </c>
      <c s="26" t="s">
        <v>2062</v>
      </c>
      <c s="27" t="s">
        <v>98</v>
      </c>
      <c s="28">
        <v>4</v>
      </c>
      <c s="27">
        <v>0</v>
      </c>
      <c s="27">
        <f>ROUND(G179*H179,6)</f>
      </c>
      <c r="L179" s="29">
        <v>0</v>
      </c>
      <c s="24">
        <f>ROUND(ROUND(L179,2)*ROUND(G179,3),2)</f>
      </c>
      <c s="27" t="s">
        <v>55</v>
      </c>
      <c>
        <f>(M179*21)/100</f>
      </c>
      <c t="s">
        <v>27</v>
      </c>
    </row>
    <row r="180" spans="1:5" ht="12.75" customHeight="1">
      <c r="A180" s="30" t="s">
        <v>56</v>
      </c>
      <c r="E180" s="31" t="s">
        <v>2062</v>
      </c>
    </row>
    <row r="181" spans="1:5" ht="12.75" customHeight="1">
      <c r="A181" s="30" t="s">
        <v>57</v>
      </c>
      <c r="E181" s="32" t="s">
        <v>4</v>
      </c>
    </row>
    <row r="182" spans="5:5" ht="12.75" customHeight="1">
      <c r="E182" s="31" t="s">
        <v>2056</v>
      </c>
    </row>
    <row r="183" spans="1:16" ht="12.75" customHeight="1">
      <c r="A183" t="s">
        <v>50</v>
      </c>
      <c s="6" t="s">
        <v>194</v>
      </c>
      <c s="6" t="s">
        <v>2063</v>
      </c>
      <c t="s">
        <v>4</v>
      </c>
      <c s="26" t="s">
        <v>2064</v>
      </c>
      <c s="27" t="s">
        <v>98</v>
      </c>
      <c s="28">
        <v>16</v>
      </c>
      <c s="27">
        <v>0</v>
      </c>
      <c s="27">
        <f>ROUND(G183*H183,6)</f>
      </c>
      <c r="L183" s="29">
        <v>0</v>
      </c>
      <c s="24">
        <f>ROUND(ROUND(L183,2)*ROUND(G183,3),2)</f>
      </c>
      <c s="27" t="s">
        <v>55</v>
      </c>
      <c>
        <f>(M183*21)/100</f>
      </c>
      <c t="s">
        <v>27</v>
      </c>
    </row>
    <row r="184" spans="1:5" ht="12.75" customHeight="1">
      <c r="A184" s="30" t="s">
        <v>56</v>
      </c>
      <c r="E184" s="31" t="s">
        <v>2064</v>
      </c>
    </row>
    <row r="185" spans="1:5" ht="12.75" customHeight="1">
      <c r="A185" s="30" t="s">
        <v>57</v>
      </c>
      <c r="E185" s="32" t="s">
        <v>4</v>
      </c>
    </row>
    <row r="186" spans="5:5" ht="12.75" customHeight="1">
      <c r="E186" s="31" t="s">
        <v>1978</v>
      </c>
    </row>
    <row r="187" spans="1:16" ht="12.75" customHeight="1">
      <c r="A187" t="s">
        <v>50</v>
      </c>
      <c s="6" t="s">
        <v>197</v>
      </c>
      <c s="6" t="s">
        <v>2065</v>
      </c>
      <c t="s">
        <v>4</v>
      </c>
      <c s="26" t="s">
        <v>2066</v>
      </c>
      <c s="27" t="s">
        <v>98</v>
      </c>
      <c s="28">
        <v>2</v>
      </c>
      <c s="27">
        <v>0</v>
      </c>
      <c s="27">
        <f>ROUND(G187*H187,6)</f>
      </c>
      <c r="L187" s="29">
        <v>0</v>
      </c>
      <c s="24">
        <f>ROUND(ROUND(L187,2)*ROUND(G187,3),2)</f>
      </c>
      <c s="27" t="s">
        <v>55</v>
      </c>
      <c>
        <f>(M187*21)/100</f>
      </c>
      <c t="s">
        <v>27</v>
      </c>
    </row>
    <row r="188" spans="1:5" ht="12.75" customHeight="1">
      <c r="A188" s="30" t="s">
        <v>56</v>
      </c>
      <c r="E188" s="31" t="s">
        <v>2066</v>
      </c>
    </row>
    <row r="189" spans="1:5" ht="12.75" customHeight="1">
      <c r="A189" s="30" t="s">
        <v>57</v>
      </c>
      <c r="E189" s="32" t="s">
        <v>4</v>
      </c>
    </row>
    <row r="190" spans="5:5" ht="12.75" customHeight="1">
      <c r="E190" s="31" t="s">
        <v>58</v>
      </c>
    </row>
    <row r="191" spans="1:16" ht="12.75" customHeight="1">
      <c r="A191" t="s">
        <v>50</v>
      </c>
      <c s="6" t="s">
        <v>200</v>
      </c>
      <c s="6" t="s">
        <v>2067</v>
      </c>
      <c t="s">
        <v>4</v>
      </c>
      <c s="26" t="s">
        <v>2068</v>
      </c>
      <c s="27" t="s">
        <v>98</v>
      </c>
      <c s="28">
        <v>1</v>
      </c>
      <c s="27">
        <v>0</v>
      </c>
      <c s="27">
        <f>ROUND(G191*H191,6)</f>
      </c>
      <c r="L191" s="29">
        <v>0</v>
      </c>
      <c s="24">
        <f>ROUND(ROUND(L191,2)*ROUND(G191,3),2)</f>
      </c>
      <c s="27" t="s">
        <v>55</v>
      </c>
      <c>
        <f>(M191*21)/100</f>
      </c>
      <c t="s">
        <v>27</v>
      </c>
    </row>
    <row r="192" spans="1:5" ht="12.75" customHeight="1">
      <c r="A192" s="30" t="s">
        <v>56</v>
      </c>
      <c r="E192" s="31" t="s">
        <v>2068</v>
      </c>
    </row>
    <row r="193" spans="1:5" ht="12.75" customHeight="1">
      <c r="A193" s="30" t="s">
        <v>57</v>
      </c>
      <c r="E193" s="32" t="s">
        <v>4</v>
      </c>
    </row>
    <row r="194" spans="5:5" ht="12.75" customHeight="1">
      <c r="E194" s="31" t="s">
        <v>58</v>
      </c>
    </row>
    <row r="195" spans="1:16" ht="12.75" customHeight="1">
      <c r="A195" t="s">
        <v>50</v>
      </c>
      <c s="6" t="s">
        <v>203</v>
      </c>
      <c s="6" t="s">
        <v>2069</v>
      </c>
      <c t="s">
        <v>4</v>
      </c>
      <c s="26" t="s">
        <v>2070</v>
      </c>
      <c s="27" t="s">
        <v>98</v>
      </c>
      <c s="28">
        <v>1</v>
      </c>
      <c s="27">
        <v>0</v>
      </c>
      <c s="27">
        <f>ROUND(G195*H195,6)</f>
      </c>
      <c r="L195" s="29">
        <v>0</v>
      </c>
      <c s="24">
        <f>ROUND(ROUND(L195,2)*ROUND(G195,3),2)</f>
      </c>
      <c s="27" t="s">
        <v>55</v>
      </c>
      <c>
        <f>(M195*21)/100</f>
      </c>
      <c t="s">
        <v>27</v>
      </c>
    </row>
    <row r="196" spans="1:5" ht="12.75" customHeight="1">
      <c r="A196" s="30" t="s">
        <v>56</v>
      </c>
      <c r="E196" s="31" t="s">
        <v>2070</v>
      </c>
    </row>
    <row r="197" spans="1:5" ht="12.75" customHeight="1">
      <c r="A197" s="30" t="s">
        <v>57</v>
      </c>
      <c r="E197" s="32" t="s">
        <v>4</v>
      </c>
    </row>
    <row r="198" spans="5:5" ht="12.75" customHeight="1">
      <c r="E198" s="31" t="s">
        <v>2056</v>
      </c>
    </row>
    <row r="199" spans="1:16" ht="12.75" customHeight="1">
      <c r="A199" t="s">
        <v>50</v>
      </c>
      <c s="6" t="s">
        <v>206</v>
      </c>
      <c s="6" t="s">
        <v>2071</v>
      </c>
      <c t="s">
        <v>4</v>
      </c>
      <c s="26" t="s">
        <v>2072</v>
      </c>
      <c s="27" t="s">
        <v>98</v>
      </c>
      <c s="28">
        <v>4</v>
      </c>
      <c s="27">
        <v>0</v>
      </c>
      <c s="27">
        <f>ROUND(G199*H199,6)</f>
      </c>
      <c r="L199" s="29">
        <v>0</v>
      </c>
      <c s="24">
        <f>ROUND(ROUND(L199,2)*ROUND(G199,3),2)</f>
      </c>
      <c s="27" t="s">
        <v>55</v>
      </c>
      <c>
        <f>(M199*21)/100</f>
      </c>
      <c t="s">
        <v>27</v>
      </c>
    </row>
    <row r="200" spans="1:5" ht="12.75" customHeight="1">
      <c r="A200" s="30" t="s">
        <v>56</v>
      </c>
      <c r="E200" s="31" t="s">
        <v>2072</v>
      </c>
    </row>
    <row r="201" spans="1:5" ht="12.75" customHeight="1">
      <c r="A201" s="30" t="s">
        <v>57</v>
      </c>
      <c r="E201" s="32" t="s">
        <v>4</v>
      </c>
    </row>
    <row r="202" spans="5:5" ht="12.75" customHeight="1">
      <c r="E202" s="31" t="s">
        <v>2056</v>
      </c>
    </row>
    <row r="203" spans="1:16" ht="12.75" customHeight="1">
      <c r="A203" t="s">
        <v>50</v>
      </c>
      <c s="6" t="s">
        <v>209</v>
      </c>
      <c s="6" t="s">
        <v>2073</v>
      </c>
      <c t="s">
        <v>4</v>
      </c>
      <c s="26" t="s">
        <v>2074</v>
      </c>
      <c s="27" t="s">
        <v>98</v>
      </c>
      <c s="28">
        <v>1</v>
      </c>
      <c s="27">
        <v>0</v>
      </c>
      <c s="27">
        <f>ROUND(G203*H203,6)</f>
      </c>
      <c r="L203" s="29">
        <v>0</v>
      </c>
      <c s="24">
        <f>ROUND(ROUND(L203,2)*ROUND(G203,3),2)</f>
      </c>
      <c s="27" t="s">
        <v>55</v>
      </c>
      <c>
        <f>(M203*21)/100</f>
      </c>
      <c t="s">
        <v>27</v>
      </c>
    </row>
    <row r="204" spans="1:5" ht="12.75" customHeight="1">
      <c r="A204" s="30" t="s">
        <v>56</v>
      </c>
      <c r="E204" s="31" t="s">
        <v>2074</v>
      </c>
    </row>
    <row r="205" spans="1:5" ht="12.75" customHeight="1">
      <c r="A205" s="30" t="s">
        <v>57</v>
      </c>
      <c r="E205" s="32" t="s">
        <v>4</v>
      </c>
    </row>
    <row r="206" spans="5:5" ht="12.75" customHeight="1">
      <c r="E206" s="31" t="s">
        <v>2075</v>
      </c>
    </row>
    <row r="207" spans="1:16" ht="12.75" customHeight="1">
      <c r="A207" t="s">
        <v>50</v>
      </c>
      <c s="6" t="s">
        <v>212</v>
      </c>
      <c s="6" t="s">
        <v>2076</v>
      </c>
      <c t="s">
        <v>4</v>
      </c>
      <c s="26" t="s">
        <v>2077</v>
      </c>
      <c s="27" t="s">
        <v>98</v>
      </c>
      <c s="28">
        <v>4</v>
      </c>
      <c s="27">
        <v>0</v>
      </c>
      <c s="27">
        <f>ROUND(G207*H207,6)</f>
      </c>
      <c r="L207" s="29">
        <v>0</v>
      </c>
      <c s="24">
        <f>ROUND(ROUND(L207,2)*ROUND(G207,3),2)</f>
      </c>
      <c s="27" t="s">
        <v>55</v>
      </c>
      <c>
        <f>(M207*21)/100</f>
      </c>
      <c t="s">
        <v>27</v>
      </c>
    </row>
    <row r="208" spans="1:5" ht="12.75" customHeight="1">
      <c r="A208" s="30" t="s">
        <v>56</v>
      </c>
      <c r="E208" s="31" t="s">
        <v>2077</v>
      </c>
    </row>
    <row r="209" spans="1:5" ht="12.75" customHeight="1">
      <c r="A209" s="30" t="s">
        <v>57</v>
      </c>
      <c r="E209" s="32" t="s">
        <v>4</v>
      </c>
    </row>
    <row r="210" spans="5:5" ht="12.75" customHeight="1">
      <c r="E210" s="31" t="s">
        <v>58</v>
      </c>
    </row>
    <row r="211" spans="1:16" ht="12.75" customHeight="1">
      <c r="A211" t="s">
        <v>50</v>
      </c>
      <c s="6" t="s">
        <v>215</v>
      </c>
      <c s="6" t="s">
        <v>2078</v>
      </c>
      <c t="s">
        <v>4</v>
      </c>
      <c s="26" t="s">
        <v>2079</v>
      </c>
      <c s="27" t="s">
        <v>98</v>
      </c>
      <c s="28">
        <v>1</v>
      </c>
      <c s="27">
        <v>0</v>
      </c>
      <c s="27">
        <f>ROUND(G211*H211,6)</f>
      </c>
      <c r="L211" s="29">
        <v>0</v>
      </c>
      <c s="24">
        <f>ROUND(ROUND(L211,2)*ROUND(G211,3),2)</f>
      </c>
      <c s="27" t="s">
        <v>55</v>
      </c>
      <c>
        <f>(M211*21)/100</f>
      </c>
      <c t="s">
        <v>27</v>
      </c>
    </row>
    <row r="212" spans="1:5" ht="12.75" customHeight="1">
      <c r="A212" s="30" t="s">
        <v>56</v>
      </c>
      <c r="E212" s="31" t="s">
        <v>2079</v>
      </c>
    </row>
    <row r="213" spans="1:5" ht="12.75" customHeight="1">
      <c r="A213" s="30" t="s">
        <v>57</v>
      </c>
      <c r="E213" s="32" t="s">
        <v>4</v>
      </c>
    </row>
    <row r="214" spans="5:5" ht="12.75" customHeight="1">
      <c r="E214" s="31" t="s">
        <v>58</v>
      </c>
    </row>
    <row r="215" spans="1:16" ht="12.75" customHeight="1">
      <c r="A215" t="s">
        <v>50</v>
      </c>
      <c s="6" t="s">
        <v>218</v>
      </c>
      <c s="6" t="s">
        <v>2080</v>
      </c>
      <c t="s">
        <v>4</v>
      </c>
      <c s="26" t="s">
        <v>2081</v>
      </c>
      <c s="27" t="s">
        <v>98</v>
      </c>
      <c s="28">
        <v>3</v>
      </c>
      <c s="27">
        <v>0</v>
      </c>
      <c s="27">
        <f>ROUND(G215*H215,6)</f>
      </c>
      <c r="L215" s="29">
        <v>0</v>
      </c>
      <c s="24">
        <f>ROUND(ROUND(L215,2)*ROUND(G215,3),2)</f>
      </c>
      <c s="27" t="s">
        <v>55</v>
      </c>
      <c>
        <f>(M215*21)/100</f>
      </c>
      <c t="s">
        <v>27</v>
      </c>
    </row>
    <row r="216" spans="1:5" ht="12.75" customHeight="1">
      <c r="A216" s="30" t="s">
        <v>56</v>
      </c>
      <c r="E216" s="31" t="s">
        <v>2081</v>
      </c>
    </row>
    <row r="217" spans="1:5" ht="12.75" customHeight="1">
      <c r="A217" s="30" t="s">
        <v>57</v>
      </c>
      <c r="E217" s="32" t="s">
        <v>4</v>
      </c>
    </row>
    <row r="218" spans="5:5" ht="12.75" customHeight="1">
      <c r="E218" s="31" t="s">
        <v>58</v>
      </c>
    </row>
    <row r="219" spans="1:16" ht="12.75" customHeight="1">
      <c r="A219" t="s">
        <v>50</v>
      </c>
      <c s="6" t="s">
        <v>221</v>
      </c>
      <c s="6" t="s">
        <v>2082</v>
      </c>
      <c t="s">
        <v>4</v>
      </c>
      <c s="26" t="s">
        <v>2083</v>
      </c>
      <c s="27" t="s">
        <v>98</v>
      </c>
      <c s="28">
        <v>8</v>
      </c>
      <c s="27">
        <v>0</v>
      </c>
      <c s="27">
        <f>ROUND(G219*H219,6)</f>
      </c>
      <c r="L219" s="29">
        <v>0</v>
      </c>
      <c s="24">
        <f>ROUND(ROUND(L219,2)*ROUND(G219,3),2)</f>
      </c>
      <c s="27" t="s">
        <v>55</v>
      </c>
      <c>
        <f>(M219*21)/100</f>
      </c>
      <c t="s">
        <v>27</v>
      </c>
    </row>
    <row r="220" spans="1:5" ht="12.75" customHeight="1">
      <c r="A220" s="30" t="s">
        <v>56</v>
      </c>
      <c r="E220" s="31" t="s">
        <v>2083</v>
      </c>
    </row>
    <row r="221" spans="1:5" ht="12.75" customHeight="1">
      <c r="A221" s="30" t="s">
        <v>57</v>
      </c>
      <c r="E221" s="32" t="s">
        <v>4</v>
      </c>
    </row>
    <row r="222" spans="5:5" ht="12.75" customHeight="1">
      <c r="E222" s="31" t="s">
        <v>2056</v>
      </c>
    </row>
    <row r="223" spans="1:16" ht="12.75" customHeight="1">
      <c r="A223" t="s">
        <v>50</v>
      </c>
      <c s="6" t="s">
        <v>224</v>
      </c>
      <c s="6" t="s">
        <v>2084</v>
      </c>
      <c t="s">
        <v>4</v>
      </c>
      <c s="26" t="s">
        <v>2085</v>
      </c>
      <c s="27" t="s">
        <v>98</v>
      </c>
      <c s="28">
        <v>4</v>
      </c>
      <c s="27">
        <v>0</v>
      </c>
      <c s="27">
        <f>ROUND(G223*H223,6)</f>
      </c>
      <c r="L223" s="29">
        <v>0</v>
      </c>
      <c s="24">
        <f>ROUND(ROUND(L223,2)*ROUND(G223,3),2)</f>
      </c>
      <c s="27" t="s">
        <v>55</v>
      </c>
      <c>
        <f>(M223*21)/100</f>
      </c>
      <c t="s">
        <v>27</v>
      </c>
    </row>
    <row r="224" spans="1:5" ht="12.75" customHeight="1">
      <c r="A224" s="30" t="s">
        <v>56</v>
      </c>
      <c r="E224" s="31" t="s">
        <v>2085</v>
      </c>
    </row>
    <row r="225" spans="1:5" ht="12.75" customHeight="1">
      <c r="A225" s="30" t="s">
        <v>57</v>
      </c>
      <c r="E225" s="32" t="s">
        <v>4</v>
      </c>
    </row>
    <row r="226" spans="5:5" ht="12.75" customHeight="1">
      <c r="E226" s="31" t="s">
        <v>2086</v>
      </c>
    </row>
    <row r="227" spans="1:16" ht="12.75" customHeight="1">
      <c r="A227" t="s">
        <v>50</v>
      </c>
      <c s="6" t="s">
        <v>227</v>
      </c>
      <c s="6" t="s">
        <v>2087</v>
      </c>
      <c t="s">
        <v>4</v>
      </c>
      <c s="26" t="s">
        <v>2088</v>
      </c>
      <c s="27" t="s">
        <v>98</v>
      </c>
      <c s="28">
        <v>7</v>
      </c>
      <c s="27">
        <v>0</v>
      </c>
      <c s="27">
        <f>ROUND(G227*H227,6)</f>
      </c>
      <c r="L227" s="29">
        <v>0</v>
      </c>
      <c s="24">
        <f>ROUND(ROUND(L227,2)*ROUND(G227,3),2)</f>
      </c>
      <c s="27" t="s">
        <v>55</v>
      </c>
      <c>
        <f>(M227*21)/100</f>
      </c>
      <c t="s">
        <v>27</v>
      </c>
    </row>
    <row r="228" spans="1:5" ht="12.75" customHeight="1">
      <c r="A228" s="30" t="s">
        <v>56</v>
      </c>
      <c r="E228" s="31" t="s">
        <v>2088</v>
      </c>
    </row>
    <row r="229" spans="1:5" ht="12.75" customHeight="1">
      <c r="A229" s="30" t="s">
        <v>57</v>
      </c>
      <c r="E229" s="32" t="s">
        <v>4</v>
      </c>
    </row>
    <row r="230" spans="5:5" ht="12.75" customHeight="1">
      <c r="E230" s="31" t="s">
        <v>2086</v>
      </c>
    </row>
    <row r="231" spans="1:16" ht="12.75" customHeight="1">
      <c r="A231" t="s">
        <v>50</v>
      </c>
      <c s="6" t="s">
        <v>230</v>
      </c>
      <c s="6" t="s">
        <v>2089</v>
      </c>
      <c t="s">
        <v>4</v>
      </c>
      <c s="26" t="s">
        <v>2090</v>
      </c>
      <c s="27" t="s">
        <v>98</v>
      </c>
      <c s="28">
        <v>8</v>
      </c>
      <c s="27">
        <v>0</v>
      </c>
      <c s="27">
        <f>ROUND(G231*H231,6)</f>
      </c>
      <c r="L231" s="29">
        <v>0</v>
      </c>
      <c s="24">
        <f>ROUND(ROUND(L231,2)*ROUND(G231,3),2)</f>
      </c>
      <c s="27" t="s">
        <v>55</v>
      </c>
      <c>
        <f>(M231*21)/100</f>
      </c>
      <c t="s">
        <v>27</v>
      </c>
    </row>
    <row r="232" spans="1:5" ht="12.75" customHeight="1">
      <c r="A232" s="30" t="s">
        <v>56</v>
      </c>
      <c r="E232" s="31" t="s">
        <v>2090</v>
      </c>
    </row>
    <row r="233" spans="1:5" ht="12.75" customHeight="1">
      <c r="A233" s="30" t="s">
        <v>57</v>
      </c>
      <c r="E233" s="32" t="s">
        <v>4</v>
      </c>
    </row>
    <row r="234" spans="5:5" ht="12.75" customHeight="1">
      <c r="E234" s="31" t="s">
        <v>2086</v>
      </c>
    </row>
    <row r="235" spans="1:16" ht="12.75" customHeight="1">
      <c r="A235" t="s">
        <v>50</v>
      </c>
      <c s="6" t="s">
        <v>233</v>
      </c>
      <c s="6" t="s">
        <v>2091</v>
      </c>
      <c t="s">
        <v>4</v>
      </c>
      <c s="26" t="s">
        <v>2092</v>
      </c>
      <c s="27" t="s">
        <v>98</v>
      </c>
      <c s="28">
        <v>1</v>
      </c>
      <c s="27">
        <v>0</v>
      </c>
      <c s="27">
        <f>ROUND(G235*H235,6)</f>
      </c>
      <c r="L235" s="29">
        <v>0</v>
      </c>
      <c s="24">
        <f>ROUND(ROUND(L235,2)*ROUND(G235,3),2)</f>
      </c>
      <c s="27" t="s">
        <v>55</v>
      </c>
      <c>
        <f>(M235*21)/100</f>
      </c>
      <c t="s">
        <v>27</v>
      </c>
    </row>
    <row r="236" spans="1:5" ht="12.75" customHeight="1">
      <c r="A236" s="30" t="s">
        <v>56</v>
      </c>
      <c r="E236" s="31" t="s">
        <v>2092</v>
      </c>
    </row>
    <row r="237" spans="1:5" ht="12.75" customHeight="1">
      <c r="A237" s="30" t="s">
        <v>57</v>
      </c>
      <c r="E237" s="32" t="s">
        <v>4</v>
      </c>
    </row>
    <row r="238" spans="5:5" ht="12.75" customHeight="1">
      <c r="E238" s="31" t="s">
        <v>58</v>
      </c>
    </row>
    <row r="239" spans="1:16" ht="12.75" customHeight="1">
      <c r="A239" t="s">
        <v>50</v>
      </c>
      <c s="6" t="s">
        <v>236</v>
      </c>
      <c s="6" t="s">
        <v>851</v>
      </c>
      <c t="s">
        <v>4</v>
      </c>
      <c s="26" t="s">
        <v>852</v>
      </c>
      <c s="27" t="s">
        <v>98</v>
      </c>
      <c s="28">
        <v>1</v>
      </c>
      <c s="27">
        <v>0</v>
      </c>
      <c s="27">
        <f>ROUND(G239*H239,6)</f>
      </c>
      <c r="L239" s="29">
        <v>0</v>
      </c>
      <c s="24">
        <f>ROUND(ROUND(L239,2)*ROUND(G239,3),2)</f>
      </c>
      <c s="27" t="s">
        <v>55</v>
      </c>
      <c>
        <f>(M239*21)/100</f>
      </c>
      <c t="s">
        <v>27</v>
      </c>
    </row>
    <row r="240" spans="1:5" ht="12.75" customHeight="1">
      <c r="A240" s="30" t="s">
        <v>56</v>
      </c>
      <c r="E240" s="31" t="s">
        <v>852</v>
      </c>
    </row>
    <row r="241" spans="1:5" ht="12.75" customHeight="1">
      <c r="A241" s="30" t="s">
        <v>57</v>
      </c>
      <c r="E241" s="32" t="s">
        <v>4</v>
      </c>
    </row>
    <row r="242" spans="5:5" ht="12.75" customHeight="1">
      <c r="E242" s="31" t="s">
        <v>58</v>
      </c>
    </row>
    <row r="243" spans="1:16" ht="12.75" customHeight="1">
      <c r="A243" t="s">
        <v>50</v>
      </c>
      <c s="6" t="s">
        <v>239</v>
      </c>
      <c s="6" t="s">
        <v>853</v>
      </c>
      <c t="s">
        <v>4</v>
      </c>
      <c s="26" t="s">
        <v>854</v>
      </c>
      <c s="27" t="s">
        <v>98</v>
      </c>
      <c s="28">
        <v>77</v>
      </c>
      <c s="27">
        <v>0</v>
      </c>
      <c s="27">
        <f>ROUND(G243*H243,6)</f>
      </c>
      <c r="L243" s="29">
        <v>0</v>
      </c>
      <c s="24">
        <f>ROUND(ROUND(L243,2)*ROUND(G243,3),2)</f>
      </c>
      <c s="27" t="s">
        <v>55</v>
      </c>
      <c>
        <f>(M243*21)/100</f>
      </c>
      <c t="s">
        <v>27</v>
      </c>
    </row>
    <row r="244" spans="1:5" ht="12.75" customHeight="1">
      <c r="A244" s="30" t="s">
        <v>56</v>
      </c>
      <c r="E244" s="31" t="s">
        <v>854</v>
      </c>
    </row>
    <row r="245" spans="1:5" ht="12.75" customHeight="1">
      <c r="A245" s="30" t="s">
        <v>57</v>
      </c>
      <c r="E245" s="32" t="s">
        <v>4</v>
      </c>
    </row>
    <row r="246" spans="5:5" ht="12.75" customHeight="1">
      <c r="E246" s="31" t="s">
        <v>58</v>
      </c>
    </row>
    <row r="247" spans="1:16" ht="12.75" customHeight="1">
      <c r="A247" t="s">
        <v>50</v>
      </c>
      <c s="6" t="s">
        <v>243</v>
      </c>
      <c s="6" t="s">
        <v>855</v>
      </c>
      <c t="s">
        <v>4</v>
      </c>
      <c s="26" t="s">
        <v>856</v>
      </c>
      <c s="27" t="s">
        <v>98</v>
      </c>
      <c s="28">
        <v>1</v>
      </c>
      <c s="27">
        <v>0</v>
      </c>
      <c s="27">
        <f>ROUND(G247*H247,6)</f>
      </c>
      <c r="L247" s="29">
        <v>0</v>
      </c>
      <c s="24">
        <f>ROUND(ROUND(L247,2)*ROUND(G247,3),2)</f>
      </c>
      <c s="27" t="s">
        <v>55</v>
      </c>
      <c>
        <f>(M247*21)/100</f>
      </c>
      <c t="s">
        <v>27</v>
      </c>
    </row>
    <row r="248" spans="1:5" ht="12.75" customHeight="1">
      <c r="A248" s="30" t="s">
        <v>56</v>
      </c>
      <c r="E248" s="31" t="s">
        <v>856</v>
      </c>
    </row>
    <row r="249" spans="1:5" ht="12.75" customHeight="1">
      <c r="A249" s="30" t="s">
        <v>57</v>
      </c>
      <c r="E249" s="32" t="s">
        <v>4</v>
      </c>
    </row>
    <row r="250" spans="5:5" ht="12.75" customHeight="1">
      <c r="E250" s="31" t="s">
        <v>4</v>
      </c>
    </row>
    <row r="251" spans="1:16" ht="12.75" customHeight="1">
      <c r="A251" t="s">
        <v>50</v>
      </c>
      <c s="6" t="s">
        <v>246</v>
      </c>
      <c s="6" t="s">
        <v>1273</v>
      </c>
      <c t="s">
        <v>4</v>
      </c>
      <c s="26" t="s">
        <v>1274</v>
      </c>
      <c s="27" t="s">
        <v>98</v>
      </c>
      <c s="28">
        <v>1</v>
      </c>
      <c s="27">
        <v>0</v>
      </c>
      <c s="27">
        <f>ROUND(G251*H251,6)</f>
      </c>
      <c r="L251" s="29">
        <v>0</v>
      </c>
      <c s="24">
        <f>ROUND(ROUND(L251,2)*ROUND(G251,3),2)</f>
      </c>
      <c s="27" t="s">
        <v>55</v>
      </c>
      <c>
        <f>(M251*21)/100</f>
      </c>
      <c t="s">
        <v>27</v>
      </c>
    </row>
    <row r="252" spans="1:5" ht="12.75" customHeight="1">
      <c r="A252" s="30" t="s">
        <v>56</v>
      </c>
      <c r="E252" s="31" t="s">
        <v>1274</v>
      </c>
    </row>
    <row r="253" spans="1:5" ht="12.75" customHeight="1">
      <c r="A253" s="30" t="s">
        <v>57</v>
      </c>
      <c r="E253" s="32" t="s">
        <v>4</v>
      </c>
    </row>
    <row r="254" spans="5:5" ht="12.75" customHeight="1">
      <c r="E254" s="31" t="s">
        <v>58</v>
      </c>
    </row>
    <row r="255" spans="1:16" ht="12.75" customHeight="1">
      <c r="A255" t="s">
        <v>50</v>
      </c>
      <c s="6" t="s">
        <v>249</v>
      </c>
      <c s="6" t="s">
        <v>1634</v>
      </c>
      <c t="s">
        <v>4</v>
      </c>
      <c s="26" t="s">
        <v>1635</v>
      </c>
      <c s="27" t="s">
        <v>98</v>
      </c>
      <c s="28">
        <v>73</v>
      </c>
      <c s="27">
        <v>0</v>
      </c>
      <c s="27">
        <f>ROUND(G255*H255,6)</f>
      </c>
      <c r="L255" s="29">
        <v>0</v>
      </c>
      <c s="24">
        <f>ROUND(ROUND(L255,2)*ROUND(G255,3),2)</f>
      </c>
      <c s="27" t="s">
        <v>55</v>
      </c>
      <c>
        <f>(M255*21)/100</f>
      </c>
      <c t="s">
        <v>27</v>
      </c>
    </row>
    <row r="256" spans="1:5" ht="12.75" customHeight="1">
      <c r="A256" s="30" t="s">
        <v>56</v>
      </c>
      <c r="E256" s="31" t="s">
        <v>1635</v>
      </c>
    </row>
    <row r="257" spans="1:5" ht="12.75" customHeight="1">
      <c r="A257" s="30" t="s">
        <v>57</v>
      </c>
      <c r="E257" s="32" t="s">
        <v>4</v>
      </c>
    </row>
    <row r="258" spans="5:5" ht="12.75" customHeight="1">
      <c r="E258" s="31" t="s">
        <v>58</v>
      </c>
    </row>
    <row r="259" spans="1:16" ht="12.75" customHeight="1">
      <c r="A259" t="s">
        <v>50</v>
      </c>
      <c s="6" t="s">
        <v>252</v>
      </c>
      <c s="6" t="s">
        <v>1637</v>
      </c>
      <c t="s">
        <v>4</v>
      </c>
      <c s="26" t="s">
        <v>1638</v>
      </c>
      <c s="27" t="s">
        <v>98</v>
      </c>
      <c s="28">
        <v>18</v>
      </c>
      <c s="27">
        <v>0</v>
      </c>
      <c s="27">
        <f>ROUND(G259*H259,6)</f>
      </c>
      <c r="L259" s="29">
        <v>0</v>
      </c>
      <c s="24">
        <f>ROUND(ROUND(L259,2)*ROUND(G259,3),2)</f>
      </c>
      <c s="27" t="s">
        <v>55</v>
      </c>
      <c>
        <f>(M259*21)/100</f>
      </c>
      <c t="s">
        <v>27</v>
      </c>
    </row>
    <row r="260" spans="1:5" ht="12.75" customHeight="1">
      <c r="A260" s="30" t="s">
        <v>56</v>
      </c>
      <c r="E260" s="31" t="s">
        <v>1638</v>
      </c>
    </row>
    <row r="261" spans="1:5" ht="12.75" customHeight="1">
      <c r="A261" s="30" t="s">
        <v>57</v>
      </c>
      <c r="E261" s="32" t="s">
        <v>4</v>
      </c>
    </row>
    <row r="262" spans="5:5" ht="12.75" customHeight="1">
      <c r="E262" s="31" t="s">
        <v>58</v>
      </c>
    </row>
    <row r="263" spans="1:16" ht="12.75" customHeight="1">
      <c r="A263" t="s">
        <v>50</v>
      </c>
      <c s="6" t="s">
        <v>255</v>
      </c>
      <c s="6" t="s">
        <v>1640</v>
      </c>
      <c t="s">
        <v>4</v>
      </c>
      <c s="26" t="s">
        <v>1641</v>
      </c>
      <c s="27" t="s">
        <v>98</v>
      </c>
      <c s="28">
        <v>6</v>
      </c>
      <c s="27">
        <v>0</v>
      </c>
      <c s="27">
        <f>ROUND(G263*H263,6)</f>
      </c>
      <c r="L263" s="29">
        <v>0</v>
      </c>
      <c s="24">
        <f>ROUND(ROUND(L263,2)*ROUND(G263,3),2)</f>
      </c>
      <c s="27" t="s">
        <v>55</v>
      </c>
      <c>
        <f>(M263*21)/100</f>
      </c>
      <c t="s">
        <v>27</v>
      </c>
    </row>
    <row r="264" spans="1:5" ht="12.75" customHeight="1">
      <c r="A264" s="30" t="s">
        <v>56</v>
      </c>
      <c r="E264" s="31" t="s">
        <v>1641</v>
      </c>
    </row>
    <row r="265" spans="1:5" ht="12.75" customHeight="1">
      <c r="A265" s="30" t="s">
        <v>57</v>
      </c>
      <c r="E265" s="32" t="s">
        <v>4</v>
      </c>
    </row>
    <row r="266" spans="5:5" ht="12.75" customHeight="1">
      <c r="E266" s="31" t="s">
        <v>58</v>
      </c>
    </row>
    <row r="267" spans="1:16" ht="12.75" customHeight="1">
      <c r="A267" t="s">
        <v>50</v>
      </c>
      <c s="6" t="s">
        <v>258</v>
      </c>
      <c s="6" t="s">
        <v>1999</v>
      </c>
      <c t="s">
        <v>4</v>
      </c>
      <c s="26" t="s">
        <v>2000</v>
      </c>
      <c s="27" t="s">
        <v>98</v>
      </c>
      <c s="28">
        <v>50</v>
      </c>
      <c s="27">
        <v>0</v>
      </c>
      <c s="27">
        <f>ROUND(G267*H267,6)</f>
      </c>
      <c r="L267" s="29">
        <v>0</v>
      </c>
      <c s="24">
        <f>ROUND(ROUND(L267,2)*ROUND(G267,3),2)</f>
      </c>
      <c s="27" t="s">
        <v>55</v>
      </c>
      <c>
        <f>(M267*21)/100</f>
      </c>
      <c t="s">
        <v>27</v>
      </c>
    </row>
    <row r="268" spans="1:5" ht="12.75" customHeight="1">
      <c r="A268" s="30" t="s">
        <v>56</v>
      </c>
      <c r="E268" s="31" t="s">
        <v>2000</v>
      </c>
    </row>
    <row r="269" spans="1:5" ht="12.75" customHeight="1">
      <c r="A269" s="30" t="s">
        <v>57</v>
      </c>
      <c r="E269" s="32" t="s">
        <v>4</v>
      </c>
    </row>
    <row r="270" spans="5:5" ht="12.75" customHeight="1">
      <c r="E270" s="31" t="s">
        <v>58</v>
      </c>
    </row>
    <row r="271" spans="1:16" ht="12.75" customHeight="1">
      <c r="A271" t="s">
        <v>50</v>
      </c>
      <c s="6" t="s">
        <v>261</v>
      </c>
      <c s="6" t="s">
        <v>2001</v>
      </c>
      <c t="s">
        <v>4</v>
      </c>
      <c s="26" t="s">
        <v>2002</v>
      </c>
      <c s="27" t="s">
        <v>98</v>
      </c>
      <c s="28">
        <v>1</v>
      </c>
      <c s="27">
        <v>0</v>
      </c>
      <c s="27">
        <f>ROUND(G271*H271,6)</f>
      </c>
      <c r="L271" s="29">
        <v>0</v>
      </c>
      <c s="24">
        <f>ROUND(ROUND(L271,2)*ROUND(G271,3),2)</f>
      </c>
      <c s="27" t="s">
        <v>55</v>
      </c>
      <c>
        <f>(M271*21)/100</f>
      </c>
      <c t="s">
        <v>27</v>
      </c>
    </row>
    <row r="272" spans="1:5" ht="12.75" customHeight="1">
      <c r="A272" s="30" t="s">
        <v>56</v>
      </c>
      <c r="E272" s="31" t="s">
        <v>2002</v>
      </c>
    </row>
    <row r="273" spans="1:5" ht="12.75" customHeight="1">
      <c r="A273" s="30" t="s">
        <v>57</v>
      </c>
      <c r="E273" s="32" t="s">
        <v>4</v>
      </c>
    </row>
    <row r="274" spans="5:5" ht="12.75" customHeight="1">
      <c r="E274" s="31" t="s">
        <v>58</v>
      </c>
    </row>
    <row r="275" spans="1:16" ht="12.75" customHeight="1">
      <c r="A275" t="s">
        <v>50</v>
      </c>
      <c s="6" t="s">
        <v>265</v>
      </c>
      <c s="6" t="s">
        <v>1275</v>
      </c>
      <c t="s">
        <v>4</v>
      </c>
      <c s="26" t="s">
        <v>1276</v>
      </c>
      <c s="27" t="s">
        <v>98</v>
      </c>
      <c s="28">
        <v>1</v>
      </c>
      <c s="27">
        <v>0</v>
      </c>
      <c s="27">
        <f>ROUND(G275*H275,6)</f>
      </c>
      <c r="L275" s="29">
        <v>0</v>
      </c>
      <c s="24">
        <f>ROUND(ROUND(L275,2)*ROUND(G275,3),2)</f>
      </c>
      <c s="27" t="s">
        <v>55</v>
      </c>
      <c>
        <f>(M275*21)/100</f>
      </c>
      <c t="s">
        <v>27</v>
      </c>
    </row>
    <row r="276" spans="1:5" ht="12.75" customHeight="1">
      <c r="A276" s="30" t="s">
        <v>56</v>
      </c>
      <c r="E276" s="31" t="s">
        <v>1276</v>
      </c>
    </row>
    <row r="277" spans="1:5" ht="12.75" customHeight="1">
      <c r="A277" s="30" t="s">
        <v>57</v>
      </c>
      <c r="E277" s="32" t="s">
        <v>4</v>
      </c>
    </row>
    <row r="278" spans="5:5" ht="12.75" customHeight="1">
      <c r="E278" s="31" t="s">
        <v>58</v>
      </c>
    </row>
    <row r="279" spans="1:16" ht="12.75" customHeight="1">
      <c r="A279" t="s">
        <v>50</v>
      </c>
      <c s="6" t="s">
        <v>370</v>
      </c>
      <c s="6" t="s">
        <v>863</v>
      </c>
      <c t="s">
        <v>4</v>
      </c>
      <c s="26" t="s">
        <v>864</v>
      </c>
      <c s="27" t="s">
        <v>264</v>
      </c>
      <c s="28">
        <v>240</v>
      </c>
      <c s="27">
        <v>0</v>
      </c>
      <c s="27">
        <f>ROUND(G279*H279,6)</f>
      </c>
      <c r="L279" s="29">
        <v>0</v>
      </c>
      <c s="24">
        <f>ROUND(ROUND(L279,2)*ROUND(G279,3),2)</f>
      </c>
      <c s="27" t="s">
        <v>55</v>
      </c>
      <c>
        <f>(M279*21)/100</f>
      </c>
      <c t="s">
        <v>27</v>
      </c>
    </row>
    <row r="280" spans="1:5" ht="12.75" customHeight="1">
      <c r="A280" s="30" t="s">
        <v>56</v>
      </c>
      <c r="E280" s="31" t="s">
        <v>864</v>
      </c>
    </row>
    <row r="281" spans="1:5" ht="12.75" customHeight="1">
      <c r="A281" s="30" t="s">
        <v>57</v>
      </c>
      <c r="E281" s="32" t="s">
        <v>4</v>
      </c>
    </row>
    <row r="282" spans="5:5" ht="12.75" customHeight="1">
      <c r="E282" s="31" t="s">
        <v>58</v>
      </c>
    </row>
    <row r="283" spans="1:16" ht="12.75" customHeight="1">
      <c r="A283" t="s">
        <v>50</v>
      </c>
      <c s="6" t="s">
        <v>373</v>
      </c>
      <c s="6" t="s">
        <v>867</v>
      </c>
      <c t="s">
        <v>4</v>
      </c>
      <c s="26" t="s">
        <v>868</v>
      </c>
      <c s="27" t="s">
        <v>264</v>
      </c>
      <c s="28">
        <v>80</v>
      </c>
      <c s="27">
        <v>0</v>
      </c>
      <c s="27">
        <f>ROUND(G283*H283,6)</f>
      </c>
      <c r="L283" s="29">
        <v>0</v>
      </c>
      <c s="24">
        <f>ROUND(ROUND(L283,2)*ROUND(G283,3),2)</f>
      </c>
      <c s="27" t="s">
        <v>55</v>
      </c>
      <c>
        <f>(M283*21)/100</f>
      </c>
      <c t="s">
        <v>27</v>
      </c>
    </row>
    <row r="284" spans="1:5" ht="12.75" customHeight="1">
      <c r="A284" s="30" t="s">
        <v>56</v>
      </c>
      <c r="E284" s="31" t="s">
        <v>868</v>
      </c>
    </row>
    <row r="285" spans="1:5" ht="12.75" customHeight="1">
      <c r="A285" s="30" t="s">
        <v>57</v>
      </c>
      <c r="E285" s="32" t="s">
        <v>4</v>
      </c>
    </row>
    <row r="286" spans="5:5" ht="12.75" customHeight="1">
      <c r="E286" s="31" t="s">
        <v>58</v>
      </c>
    </row>
    <row r="287" spans="1:16" ht="12.75" customHeight="1">
      <c r="A287" t="s">
        <v>50</v>
      </c>
      <c s="6" t="s">
        <v>376</v>
      </c>
      <c s="6" t="s">
        <v>869</v>
      </c>
      <c t="s">
        <v>4</v>
      </c>
      <c s="26" t="s">
        <v>870</v>
      </c>
      <c s="27" t="s">
        <v>264</v>
      </c>
      <c s="28">
        <v>40</v>
      </c>
      <c s="27">
        <v>0</v>
      </c>
      <c s="27">
        <f>ROUND(G287*H287,6)</f>
      </c>
      <c r="L287" s="29">
        <v>0</v>
      </c>
      <c s="24">
        <f>ROUND(ROUND(L287,2)*ROUND(G287,3),2)</f>
      </c>
      <c s="27" t="s">
        <v>55</v>
      </c>
      <c>
        <f>(M287*21)/100</f>
      </c>
      <c t="s">
        <v>27</v>
      </c>
    </row>
    <row r="288" spans="1:5" ht="12.75" customHeight="1">
      <c r="A288" s="30" t="s">
        <v>56</v>
      </c>
      <c r="E288" s="31" t="s">
        <v>870</v>
      </c>
    </row>
    <row r="289" spans="1:5" ht="12.75" customHeight="1">
      <c r="A289" s="30" t="s">
        <v>57</v>
      </c>
      <c r="E289" s="32" t="s">
        <v>4</v>
      </c>
    </row>
    <row r="290" spans="5:5" ht="12.75" customHeight="1">
      <c r="E290" s="31" t="s">
        <v>58</v>
      </c>
    </row>
    <row r="291" spans="1:16" ht="12.75" customHeight="1">
      <c r="A291" t="s">
        <v>50</v>
      </c>
      <c s="6" t="s">
        <v>379</v>
      </c>
      <c s="6" t="s">
        <v>974</v>
      </c>
      <c t="s">
        <v>4</v>
      </c>
      <c s="26" t="s">
        <v>975</v>
      </c>
      <c s="27" t="s">
        <v>264</v>
      </c>
      <c s="28">
        <v>40</v>
      </c>
      <c s="27">
        <v>0</v>
      </c>
      <c s="27">
        <f>ROUND(G291*H291,6)</f>
      </c>
      <c r="L291" s="29">
        <v>0</v>
      </c>
      <c s="24">
        <f>ROUND(ROUND(L291,2)*ROUND(G291,3),2)</f>
      </c>
      <c s="27" t="s">
        <v>55</v>
      </c>
      <c>
        <f>(M291*21)/100</f>
      </c>
      <c t="s">
        <v>27</v>
      </c>
    </row>
    <row r="292" spans="1:5" ht="12.75" customHeight="1">
      <c r="A292" s="30" t="s">
        <v>56</v>
      </c>
      <c r="E292" s="31" t="s">
        <v>975</v>
      </c>
    </row>
    <row r="293" spans="1:5" ht="12.75" customHeight="1">
      <c r="A293" s="30" t="s">
        <v>57</v>
      </c>
      <c r="E293" s="32" t="s">
        <v>4</v>
      </c>
    </row>
    <row r="294" spans="5:5" ht="12.75" customHeight="1">
      <c r="E294" s="31" t="s">
        <v>58</v>
      </c>
    </row>
    <row r="295" spans="1:16" ht="12.75" customHeight="1">
      <c r="A295" t="s">
        <v>50</v>
      </c>
      <c s="6" t="s">
        <v>382</v>
      </c>
      <c s="6" t="s">
        <v>871</v>
      </c>
      <c t="s">
        <v>4</v>
      </c>
      <c s="26" t="s">
        <v>872</v>
      </c>
      <c s="27" t="s">
        <v>98</v>
      </c>
      <c s="28">
        <v>15</v>
      </c>
      <c s="27">
        <v>0</v>
      </c>
      <c s="27">
        <f>ROUND(G295*H295,6)</f>
      </c>
      <c r="L295" s="29">
        <v>0</v>
      </c>
      <c s="24">
        <f>ROUND(ROUND(L295,2)*ROUND(G295,3),2)</f>
      </c>
      <c s="27" t="s">
        <v>55</v>
      </c>
      <c>
        <f>(M295*21)/100</f>
      </c>
      <c t="s">
        <v>27</v>
      </c>
    </row>
    <row r="296" spans="1:5" ht="12.75" customHeight="1">
      <c r="A296" s="30" t="s">
        <v>56</v>
      </c>
      <c r="E296" s="31" t="s">
        <v>872</v>
      </c>
    </row>
    <row r="297" spans="1:5" ht="12.75" customHeight="1">
      <c r="A297" s="30" t="s">
        <v>57</v>
      </c>
      <c r="E297" s="32" t="s">
        <v>4</v>
      </c>
    </row>
    <row r="298" spans="5:5" ht="12.75" customHeight="1">
      <c r="E298" s="31" t="s">
        <v>58</v>
      </c>
    </row>
    <row r="299" spans="1:16" ht="12.75" customHeight="1">
      <c r="A299" t="s">
        <v>50</v>
      </c>
      <c s="6" t="s">
        <v>385</v>
      </c>
      <c s="6" t="s">
        <v>1180</v>
      </c>
      <c t="s">
        <v>4</v>
      </c>
      <c s="26" t="s">
        <v>1181</v>
      </c>
      <c s="27" t="s">
        <v>98</v>
      </c>
      <c s="28">
        <v>500</v>
      </c>
      <c s="27">
        <v>0</v>
      </c>
      <c s="27">
        <f>ROUND(G299*H299,6)</f>
      </c>
      <c r="L299" s="29">
        <v>0</v>
      </c>
      <c s="24">
        <f>ROUND(ROUND(L299,2)*ROUND(G299,3),2)</f>
      </c>
      <c s="27" t="s">
        <v>55</v>
      </c>
      <c>
        <f>(M299*21)/100</f>
      </c>
      <c t="s">
        <v>27</v>
      </c>
    </row>
    <row r="300" spans="1:5" ht="12.75" customHeight="1">
      <c r="A300" s="30" t="s">
        <v>56</v>
      </c>
      <c r="E300" s="31" t="s">
        <v>1181</v>
      </c>
    </row>
    <row r="301" spans="1:5" ht="12.75" customHeight="1">
      <c r="A301" s="30" t="s">
        <v>57</v>
      </c>
      <c r="E301" s="32" t="s">
        <v>4</v>
      </c>
    </row>
    <row r="302" spans="5:5" ht="12.75" customHeight="1">
      <c r="E302" s="31" t="s">
        <v>58</v>
      </c>
    </row>
    <row r="303" spans="1:16" ht="12.75" customHeight="1">
      <c r="A303" t="s">
        <v>50</v>
      </c>
      <c s="6" t="s">
        <v>386</v>
      </c>
      <c s="6" t="s">
        <v>2003</v>
      </c>
      <c t="s">
        <v>4</v>
      </c>
      <c s="26" t="s">
        <v>2004</v>
      </c>
      <c s="27" t="s">
        <v>98</v>
      </c>
      <c s="28">
        <v>500</v>
      </c>
      <c s="27">
        <v>0</v>
      </c>
      <c s="27">
        <f>ROUND(G303*H303,6)</f>
      </c>
      <c r="L303" s="29">
        <v>0</v>
      </c>
      <c s="24">
        <f>ROUND(ROUND(L303,2)*ROUND(G303,3),2)</f>
      </c>
      <c s="27" t="s">
        <v>55</v>
      </c>
      <c>
        <f>(M303*21)/100</f>
      </c>
      <c t="s">
        <v>27</v>
      </c>
    </row>
    <row r="304" spans="1:5" ht="12.75" customHeight="1">
      <c r="A304" s="30" t="s">
        <v>56</v>
      </c>
      <c r="E304" s="31" t="s">
        <v>2004</v>
      </c>
    </row>
    <row r="305" spans="1:5" ht="12.75" customHeight="1">
      <c r="A305" s="30" t="s">
        <v>57</v>
      </c>
      <c r="E305" s="32" t="s">
        <v>4</v>
      </c>
    </row>
    <row r="306" spans="5:5" ht="12.75" customHeight="1">
      <c r="E306" s="31" t="s">
        <v>58</v>
      </c>
    </row>
    <row r="307" spans="1:13" ht="12.75" customHeight="1">
      <c r="A307" t="s">
        <v>47</v>
      </c>
      <c r="C307" s="7" t="s">
        <v>387</v>
      </c>
      <c r="E307" s="25" t="s">
        <v>1208</v>
      </c>
      <c r="J307" s="24">
        <f>0</f>
      </c>
      <c s="24">
        <f>0</f>
      </c>
      <c s="24">
        <f>0+L308+L312+L316+L320+L324+L328+L332+L336+L340+L344+L348+L352+L356+L360+L364</f>
      </c>
      <c s="24">
        <f>0+M308+M312+M316+M320+M324+M328+M332+M336+M340+M344+M348+M352+M356+M360+M364</f>
      </c>
    </row>
    <row r="308" spans="1:16" ht="12.75" customHeight="1">
      <c r="A308" t="s">
        <v>50</v>
      </c>
      <c s="6" t="s">
        <v>387</v>
      </c>
      <c s="6" t="s">
        <v>2093</v>
      </c>
      <c t="s">
        <v>4</v>
      </c>
      <c s="26" t="s">
        <v>2094</v>
      </c>
      <c s="27" t="s">
        <v>1085</v>
      </c>
      <c s="28">
        <v>1000</v>
      </c>
      <c s="27">
        <v>0</v>
      </c>
      <c s="27">
        <f>ROUND(G308*H308,6)</f>
      </c>
      <c r="L308" s="29">
        <v>0</v>
      </c>
      <c s="24">
        <f>ROUND(ROUND(L308,2)*ROUND(G308,3),2)</f>
      </c>
      <c s="27" t="s">
        <v>55</v>
      </c>
      <c>
        <f>(M308*21)/100</f>
      </c>
      <c t="s">
        <v>27</v>
      </c>
    </row>
    <row r="309" spans="1:5" ht="12.75" customHeight="1">
      <c r="A309" s="30" t="s">
        <v>56</v>
      </c>
      <c r="E309" s="31" t="s">
        <v>2094</v>
      </c>
    </row>
    <row r="310" spans="1:5" ht="12.75" customHeight="1">
      <c r="A310" s="30" t="s">
        <v>57</v>
      </c>
      <c r="E310" s="32" t="s">
        <v>4</v>
      </c>
    </row>
    <row r="311" spans="5:5" ht="12.75" customHeight="1">
      <c r="E311" s="31" t="s">
        <v>2095</v>
      </c>
    </row>
    <row r="312" spans="1:16" ht="12.75" customHeight="1">
      <c r="A312" t="s">
        <v>50</v>
      </c>
      <c s="6" t="s">
        <v>388</v>
      </c>
      <c s="6" t="s">
        <v>2096</v>
      </c>
      <c t="s">
        <v>4</v>
      </c>
      <c s="26" t="s">
        <v>2097</v>
      </c>
      <c s="27" t="s">
        <v>82</v>
      </c>
      <c s="28">
        <v>850</v>
      </c>
      <c s="27">
        <v>0</v>
      </c>
      <c s="27">
        <f>ROUND(G312*H312,6)</f>
      </c>
      <c r="L312" s="29">
        <v>0</v>
      </c>
      <c s="24">
        <f>ROUND(ROUND(L312,2)*ROUND(G312,3),2)</f>
      </c>
      <c s="27" t="s">
        <v>55</v>
      </c>
      <c>
        <f>(M312*21)/100</f>
      </c>
      <c t="s">
        <v>27</v>
      </c>
    </row>
    <row r="313" spans="1:5" ht="12.75" customHeight="1">
      <c r="A313" s="30" t="s">
        <v>56</v>
      </c>
      <c r="E313" s="31" t="s">
        <v>2097</v>
      </c>
    </row>
    <row r="314" spans="1:5" ht="12.75" customHeight="1">
      <c r="A314" s="30" t="s">
        <v>57</v>
      </c>
      <c r="E314" s="32" t="s">
        <v>4</v>
      </c>
    </row>
    <row r="315" spans="5:5" ht="12.75" customHeight="1">
      <c r="E315" s="31" t="s">
        <v>2098</v>
      </c>
    </row>
    <row r="316" spans="1:16" ht="12.75" customHeight="1">
      <c r="A316" t="s">
        <v>50</v>
      </c>
      <c s="6" t="s">
        <v>389</v>
      </c>
      <c s="6" t="s">
        <v>2099</v>
      </c>
      <c t="s">
        <v>4</v>
      </c>
      <c s="26" t="s">
        <v>2100</v>
      </c>
      <c s="27" t="s">
        <v>82</v>
      </c>
      <c s="28">
        <v>600</v>
      </c>
      <c s="27">
        <v>0</v>
      </c>
      <c s="27">
        <f>ROUND(G316*H316,6)</f>
      </c>
      <c r="L316" s="29">
        <v>0</v>
      </c>
      <c s="24">
        <f>ROUND(ROUND(L316,2)*ROUND(G316,3),2)</f>
      </c>
      <c s="27" t="s">
        <v>55</v>
      </c>
      <c>
        <f>(M316*21)/100</f>
      </c>
      <c t="s">
        <v>27</v>
      </c>
    </row>
    <row r="317" spans="1:5" ht="12.75" customHeight="1">
      <c r="A317" s="30" t="s">
        <v>56</v>
      </c>
      <c r="E317" s="31" t="s">
        <v>2100</v>
      </c>
    </row>
    <row r="318" spans="1:5" ht="12.75" customHeight="1">
      <c r="A318" s="30" t="s">
        <v>57</v>
      </c>
      <c r="E318" s="32" t="s">
        <v>4</v>
      </c>
    </row>
    <row r="319" spans="5:5" ht="12.75" customHeight="1">
      <c r="E319" s="31" t="s">
        <v>2101</v>
      </c>
    </row>
    <row r="320" spans="1:16" ht="12.75" customHeight="1">
      <c r="A320" t="s">
        <v>50</v>
      </c>
      <c s="6" t="s">
        <v>390</v>
      </c>
      <c s="6" t="s">
        <v>2102</v>
      </c>
      <c t="s">
        <v>4</v>
      </c>
      <c s="26" t="s">
        <v>2103</v>
      </c>
      <c s="27" t="s">
        <v>82</v>
      </c>
      <c s="28">
        <v>2000</v>
      </c>
      <c s="27">
        <v>0</v>
      </c>
      <c s="27">
        <f>ROUND(G320*H320,6)</f>
      </c>
      <c r="L320" s="29">
        <v>0</v>
      </c>
      <c s="24">
        <f>ROUND(ROUND(L320,2)*ROUND(G320,3),2)</f>
      </c>
      <c s="27" t="s">
        <v>55</v>
      </c>
      <c>
        <f>(M320*21)/100</f>
      </c>
      <c t="s">
        <v>27</v>
      </c>
    </row>
    <row r="321" spans="1:5" ht="12.75" customHeight="1">
      <c r="A321" s="30" t="s">
        <v>56</v>
      </c>
      <c r="E321" s="31" t="s">
        <v>2103</v>
      </c>
    </row>
    <row r="322" spans="1:5" ht="12.75" customHeight="1">
      <c r="A322" s="30" t="s">
        <v>57</v>
      </c>
      <c r="E322" s="32" t="s">
        <v>4</v>
      </c>
    </row>
    <row r="323" spans="5:5" ht="12.75" customHeight="1">
      <c r="E323" s="31" t="s">
        <v>2104</v>
      </c>
    </row>
    <row r="324" spans="1:16" ht="12.75" customHeight="1">
      <c r="A324" t="s">
        <v>50</v>
      </c>
      <c s="6" t="s">
        <v>391</v>
      </c>
      <c s="6" t="s">
        <v>2105</v>
      </c>
      <c t="s">
        <v>4</v>
      </c>
      <c s="26" t="s">
        <v>2106</v>
      </c>
      <c s="27" t="s">
        <v>82</v>
      </c>
      <c s="28">
        <v>500</v>
      </c>
      <c s="27">
        <v>0</v>
      </c>
      <c s="27">
        <f>ROUND(G324*H324,6)</f>
      </c>
      <c r="L324" s="29">
        <v>0</v>
      </c>
      <c s="24">
        <f>ROUND(ROUND(L324,2)*ROUND(G324,3),2)</f>
      </c>
      <c s="27" t="s">
        <v>55</v>
      </c>
      <c>
        <f>(M324*21)/100</f>
      </c>
      <c t="s">
        <v>27</v>
      </c>
    </row>
    <row r="325" spans="1:5" ht="12.75" customHeight="1">
      <c r="A325" s="30" t="s">
        <v>56</v>
      </c>
      <c r="E325" s="31" t="s">
        <v>2106</v>
      </c>
    </row>
    <row r="326" spans="1:5" ht="12.75" customHeight="1">
      <c r="A326" s="30" t="s">
        <v>57</v>
      </c>
      <c r="E326" s="32" t="s">
        <v>4</v>
      </c>
    </row>
    <row r="327" spans="5:5" ht="12.75" customHeight="1">
      <c r="E327" s="31" t="s">
        <v>2107</v>
      </c>
    </row>
    <row r="328" spans="1:16" ht="12.75" customHeight="1">
      <c r="A328" t="s">
        <v>50</v>
      </c>
      <c s="6" t="s">
        <v>394</v>
      </c>
      <c s="6" t="s">
        <v>2108</v>
      </c>
      <c t="s">
        <v>4</v>
      </c>
      <c s="26" t="s">
        <v>2109</v>
      </c>
      <c s="27" t="s">
        <v>98</v>
      </c>
      <c s="28">
        <v>17</v>
      </c>
      <c s="27">
        <v>0</v>
      </c>
      <c s="27">
        <f>ROUND(G328*H328,6)</f>
      </c>
      <c r="L328" s="29">
        <v>0</v>
      </c>
      <c s="24">
        <f>ROUND(ROUND(L328,2)*ROUND(G328,3),2)</f>
      </c>
      <c s="27" t="s">
        <v>55</v>
      </c>
      <c>
        <f>(M328*21)/100</f>
      </c>
      <c t="s">
        <v>27</v>
      </c>
    </row>
    <row r="329" spans="1:5" ht="12.75" customHeight="1">
      <c r="A329" s="30" t="s">
        <v>56</v>
      </c>
      <c r="E329" s="31" t="s">
        <v>2109</v>
      </c>
    </row>
    <row r="330" spans="1:5" ht="12.75" customHeight="1">
      <c r="A330" s="30" t="s">
        <v>57</v>
      </c>
      <c r="E330" s="32" t="s">
        <v>4</v>
      </c>
    </row>
    <row r="331" spans="5:5" ht="12.75" customHeight="1">
      <c r="E331" s="31" t="s">
        <v>2110</v>
      </c>
    </row>
    <row r="332" spans="1:16" ht="12.75" customHeight="1">
      <c r="A332" t="s">
        <v>50</v>
      </c>
      <c s="6" t="s">
        <v>397</v>
      </c>
      <c s="6" t="s">
        <v>2111</v>
      </c>
      <c t="s">
        <v>4</v>
      </c>
      <c s="26" t="s">
        <v>2112</v>
      </c>
      <c s="27" t="s">
        <v>98</v>
      </c>
      <c s="28">
        <v>3</v>
      </c>
      <c s="27">
        <v>0</v>
      </c>
      <c s="27">
        <f>ROUND(G332*H332,6)</f>
      </c>
      <c r="L332" s="29">
        <v>0</v>
      </c>
      <c s="24">
        <f>ROUND(ROUND(L332,2)*ROUND(G332,3),2)</f>
      </c>
      <c s="27" t="s">
        <v>55</v>
      </c>
      <c>
        <f>(M332*21)/100</f>
      </c>
      <c t="s">
        <v>27</v>
      </c>
    </row>
    <row r="333" spans="1:5" ht="12.75" customHeight="1">
      <c r="A333" s="30" t="s">
        <v>56</v>
      </c>
      <c r="E333" s="31" t="s">
        <v>2112</v>
      </c>
    </row>
    <row r="334" spans="1:5" ht="12.75" customHeight="1">
      <c r="A334" s="30" t="s">
        <v>57</v>
      </c>
      <c r="E334" s="32" t="s">
        <v>4</v>
      </c>
    </row>
    <row r="335" spans="5:5" ht="12.75" customHeight="1">
      <c r="E335" s="31" t="s">
        <v>2110</v>
      </c>
    </row>
    <row r="336" spans="1:16" ht="12.75" customHeight="1">
      <c r="A336" t="s">
        <v>50</v>
      </c>
      <c s="6" t="s">
        <v>398</v>
      </c>
      <c s="6" t="s">
        <v>2113</v>
      </c>
      <c t="s">
        <v>4</v>
      </c>
      <c s="26" t="s">
        <v>2114</v>
      </c>
      <c s="27" t="s">
        <v>98</v>
      </c>
      <c s="28">
        <v>3</v>
      </c>
      <c s="27">
        <v>0</v>
      </c>
      <c s="27">
        <f>ROUND(G336*H336,6)</f>
      </c>
      <c r="L336" s="29">
        <v>0</v>
      </c>
      <c s="24">
        <f>ROUND(ROUND(L336,2)*ROUND(G336,3),2)</f>
      </c>
      <c s="27" t="s">
        <v>55</v>
      </c>
      <c>
        <f>(M336*21)/100</f>
      </c>
      <c t="s">
        <v>27</v>
      </c>
    </row>
    <row r="337" spans="1:5" ht="12.75" customHeight="1">
      <c r="A337" s="30" t="s">
        <v>56</v>
      </c>
      <c r="E337" s="31" t="s">
        <v>2114</v>
      </c>
    </row>
    <row r="338" spans="1:5" ht="12.75" customHeight="1">
      <c r="A338" s="30" t="s">
        <v>57</v>
      </c>
      <c r="E338" s="32" t="s">
        <v>4</v>
      </c>
    </row>
    <row r="339" spans="5:5" ht="12.75" customHeight="1">
      <c r="E339" s="31" t="s">
        <v>2110</v>
      </c>
    </row>
    <row r="340" spans="1:16" ht="12.75" customHeight="1">
      <c r="A340" t="s">
        <v>50</v>
      </c>
      <c s="6" t="s">
        <v>399</v>
      </c>
      <c s="6" t="s">
        <v>2115</v>
      </c>
      <c t="s">
        <v>4</v>
      </c>
      <c s="26" t="s">
        <v>2116</v>
      </c>
      <c s="27" t="s">
        <v>98</v>
      </c>
      <c s="28">
        <v>1</v>
      </c>
      <c s="27">
        <v>0</v>
      </c>
      <c s="27">
        <f>ROUND(G340*H340,6)</f>
      </c>
      <c r="L340" s="29">
        <v>0</v>
      </c>
      <c s="24">
        <f>ROUND(ROUND(L340,2)*ROUND(G340,3),2)</f>
      </c>
      <c s="27" t="s">
        <v>55</v>
      </c>
      <c>
        <f>(M340*21)/100</f>
      </c>
      <c t="s">
        <v>27</v>
      </c>
    </row>
    <row r="341" spans="1:5" ht="12.75" customHeight="1">
      <c r="A341" s="30" t="s">
        <v>56</v>
      </c>
      <c r="E341" s="31" t="s">
        <v>2116</v>
      </c>
    </row>
    <row r="342" spans="1:5" ht="12.75" customHeight="1">
      <c r="A342" s="30" t="s">
        <v>57</v>
      </c>
      <c r="E342" s="32" t="s">
        <v>4</v>
      </c>
    </row>
    <row r="343" spans="5:5" ht="12.75" customHeight="1">
      <c r="E343" s="31" t="s">
        <v>2110</v>
      </c>
    </row>
    <row r="344" spans="1:16" ht="12.75" customHeight="1">
      <c r="A344" t="s">
        <v>50</v>
      </c>
      <c s="6" t="s">
        <v>400</v>
      </c>
      <c s="6" t="s">
        <v>2117</v>
      </c>
      <c t="s">
        <v>4</v>
      </c>
      <c s="26" t="s">
        <v>2118</v>
      </c>
      <c s="27" t="s">
        <v>98</v>
      </c>
      <c s="28">
        <v>1</v>
      </c>
      <c s="27">
        <v>0</v>
      </c>
      <c s="27">
        <f>ROUND(G344*H344,6)</f>
      </c>
      <c r="L344" s="29">
        <v>0</v>
      </c>
      <c s="24">
        <f>ROUND(ROUND(L344,2)*ROUND(G344,3),2)</f>
      </c>
      <c s="27" t="s">
        <v>55</v>
      </c>
      <c>
        <f>(M344*21)/100</f>
      </c>
      <c t="s">
        <v>27</v>
      </c>
    </row>
    <row r="345" spans="1:5" ht="12.75" customHeight="1">
      <c r="A345" s="30" t="s">
        <v>56</v>
      </c>
      <c r="E345" s="31" t="s">
        <v>2118</v>
      </c>
    </row>
    <row r="346" spans="1:5" ht="12.75" customHeight="1">
      <c r="A346" s="30" t="s">
        <v>57</v>
      </c>
      <c r="E346" s="32" t="s">
        <v>4</v>
      </c>
    </row>
    <row r="347" spans="5:5" ht="12.75" customHeight="1">
      <c r="E347" s="31" t="s">
        <v>2110</v>
      </c>
    </row>
    <row r="348" spans="1:16" ht="12.75" customHeight="1">
      <c r="A348" t="s">
        <v>50</v>
      </c>
      <c s="6" t="s">
        <v>401</v>
      </c>
      <c s="6" t="s">
        <v>2119</v>
      </c>
      <c t="s">
        <v>4</v>
      </c>
      <c s="26" t="s">
        <v>2120</v>
      </c>
      <c s="27" t="s">
        <v>98</v>
      </c>
      <c s="28">
        <v>3</v>
      </c>
      <c s="27">
        <v>0</v>
      </c>
      <c s="27">
        <f>ROUND(G348*H348,6)</f>
      </c>
      <c r="L348" s="29">
        <v>0</v>
      </c>
      <c s="24">
        <f>ROUND(ROUND(L348,2)*ROUND(G348,3),2)</f>
      </c>
      <c s="27" t="s">
        <v>55</v>
      </c>
      <c>
        <f>(M348*21)/100</f>
      </c>
      <c t="s">
        <v>27</v>
      </c>
    </row>
    <row r="349" spans="1:5" ht="12.75" customHeight="1">
      <c r="A349" s="30" t="s">
        <v>56</v>
      </c>
      <c r="E349" s="31" t="s">
        <v>2120</v>
      </c>
    </row>
    <row r="350" spans="1:5" ht="12.75" customHeight="1">
      <c r="A350" s="30" t="s">
        <v>57</v>
      </c>
      <c r="E350" s="32" t="s">
        <v>4</v>
      </c>
    </row>
    <row r="351" spans="5:5" ht="12.75" customHeight="1">
      <c r="E351" s="31" t="s">
        <v>2121</v>
      </c>
    </row>
    <row r="352" spans="1:16" ht="12.75" customHeight="1">
      <c r="A352" t="s">
        <v>50</v>
      </c>
      <c s="6" t="s">
        <v>402</v>
      </c>
      <c s="6" t="s">
        <v>2122</v>
      </c>
      <c t="s">
        <v>4</v>
      </c>
      <c s="26" t="s">
        <v>2123</v>
      </c>
      <c s="27" t="s">
        <v>98</v>
      </c>
      <c s="28">
        <v>1</v>
      </c>
      <c s="27">
        <v>0</v>
      </c>
      <c s="27">
        <f>ROUND(G352*H352,6)</f>
      </c>
      <c r="L352" s="29">
        <v>0</v>
      </c>
      <c s="24">
        <f>ROUND(ROUND(L352,2)*ROUND(G352,3),2)</f>
      </c>
      <c s="27" t="s">
        <v>55</v>
      </c>
      <c>
        <f>(M352*21)/100</f>
      </c>
      <c t="s">
        <v>27</v>
      </c>
    </row>
    <row r="353" spans="1:5" ht="12.75" customHeight="1">
      <c r="A353" s="30" t="s">
        <v>56</v>
      </c>
      <c r="E353" s="31" t="s">
        <v>2123</v>
      </c>
    </row>
    <row r="354" spans="1:5" ht="12.75" customHeight="1">
      <c r="A354" s="30" t="s">
        <v>57</v>
      </c>
      <c r="E354" s="32" t="s">
        <v>4</v>
      </c>
    </row>
    <row r="355" spans="5:5" ht="12.75" customHeight="1">
      <c r="E355" s="31" t="s">
        <v>2124</v>
      </c>
    </row>
    <row r="356" spans="1:16" ht="12.75" customHeight="1">
      <c r="A356" t="s">
        <v>50</v>
      </c>
      <c s="6" t="s">
        <v>403</v>
      </c>
      <c s="6" t="s">
        <v>2125</v>
      </c>
      <c t="s">
        <v>4</v>
      </c>
      <c s="26" t="s">
        <v>2126</v>
      </c>
      <c s="27" t="s">
        <v>98</v>
      </c>
      <c s="28">
        <v>17</v>
      </c>
      <c s="27">
        <v>0</v>
      </c>
      <c s="27">
        <f>ROUND(G356*H356,6)</f>
      </c>
      <c r="L356" s="29">
        <v>0</v>
      </c>
      <c s="24">
        <f>ROUND(ROUND(L356,2)*ROUND(G356,3),2)</f>
      </c>
      <c s="27" t="s">
        <v>55</v>
      </c>
      <c>
        <f>(M356*21)/100</f>
      </c>
      <c t="s">
        <v>27</v>
      </c>
    </row>
    <row r="357" spans="1:5" ht="12.75" customHeight="1">
      <c r="A357" s="30" t="s">
        <v>56</v>
      </c>
      <c r="E357" s="31" t="s">
        <v>2126</v>
      </c>
    </row>
    <row r="358" spans="1:5" ht="12.75" customHeight="1">
      <c r="A358" s="30" t="s">
        <v>57</v>
      </c>
      <c r="E358" s="32" t="s">
        <v>4</v>
      </c>
    </row>
    <row r="359" spans="5:5" ht="12.75" customHeight="1">
      <c r="E359" s="31" t="s">
        <v>2127</v>
      </c>
    </row>
    <row r="360" spans="1:16" ht="12.75" customHeight="1">
      <c r="A360" t="s">
        <v>50</v>
      </c>
      <c s="6" t="s">
        <v>404</v>
      </c>
      <c s="6" t="s">
        <v>2128</v>
      </c>
      <c t="s">
        <v>4</v>
      </c>
      <c s="26" t="s">
        <v>2129</v>
      </c>
      <c s="27" t="s">
        <v>98</v>
      </c>
      <c s="28">
        <v>1</v>
      </c>
      <c s="27">
        <v>0</v>
      </c>
      <c s="27">
        <f>ROUND(G360*H360,6)</f>
      </c>
      <c r="L360" s="29">
        <v>0</v>
      </c>
      <c s="24">
        <f>ROUND(ROUND(L360,2)*ROUND(G360,3),2)</f>
      </c>
      <c s="27" t="s">
        <v>55</v>
      </c>
      <c>
        <f>(M360*21)/100</f>
      </c>
      <c t="s">
        <v>27</v>
      </c>
    </row>
    <row r="361" spans="1:5" ht="12.75" customHeight="1">
      <c r="A361" s="30" t="s">
        <v>56</v>
      </c>
      <c r="E361" s="31" t="s">
        <v>2129</v>
      </c>
    </row>
    <row r="362" spans="1:5" ht="12.75" customHeight="1">
      <c r="A362" s="30" t="s">
        <v>57</v>
      </c>
      <c r="E362" s="32" t="s">
        <v>4</v>
      </c>
    </row>
    <row r="363" spans="5:5" ht="12.75" customHeight="1">
      <c r="E363" s="31" t="s">
        <v>2130</v>
      </c>
    </row>
    <row r="364" spans="1:16" ht="12.75" customHeight="1">
      <c r="A364" t="s">
        <v>50</v>
      </c>
      <c s="6" t="s">
        <v>405</v>
      </c>
      <c s="6" t="s">
        <v>2131</v>
      </c>
      <c t="s">
        <v>4</v>
      </c>
      <c s="26" t="s">
        <v>49</v>
      </c>
      <c s="27" t="s">
        <v>98</v>
      </c>
      <c s="28">
        <v>1</v>
      </c>
      <c s="27">
        <v>0</v>
      </c>
      <c s="27">
        <f>ROUND(G364*H364,6)</f>
      </c>
      <c r="L364" s="29">
        <v>0</v>
      </c>
      <c s="24">
        <f>ROUND(ROUND(L364,2)*ROUND(G364,3),2)</f>
      </c>
      <c s="27" t="s">
        <v>55</v>
      </c>
      <c>
        <f>(M364*21)/100</f>
      </c>
      <c t="s">
        <v>27</v>
      </c>
    </row>
    <row r="365" spans="1:5" ht="12.75" customHeight="1">
      <c r="A365" s="30" t="s">
        <v>56</v>
      </c>
      <c r="E365" s="31" t="s">
        <v>49</v>
      </c>
    </row>
    <row r="366" spans="1:5" ht="12.75" customHeight="1">
      <c r="A366" s="30" t="s">
        <v>57</v>
      </c>
      <c r="E366" s="32" t="s">
        <v>4</v>
      </c>
    </row>
    <row r="367" spans="5:5" ht="12.75" customHeight="1">
      <c r="E367" s="31" t="s">
        <v>2132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3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2135</v>
      </c>
      <c r="E8" s="23" t="s">
        <v>2136</v>
      </c>
      <c r="J8" s="22">
        <f>0+J9+J34+J279</f>
      </c>
      <c s="22">
        <f>0+K9+K34+K279</f>
      </c>
      <c s="22">
        <f>0+L9+L34+L279</f>
      </c>
      <c s="22">
        <f>0+M9+M34+M279</f>
      </c>
    </row>
    <row r="9" spans="1:13" ht="12.75" customHeight="1">
      <c r="A9" t="s">
        <v>47</v>
      </c>
      <c r="C9" s="7" t="s">
        <v>376</v>
      </c>
      <c r="E9" s="25" t="s">
        <v>2137</v>
      </c>
      <c r="J9" s="24">
        <f>0</f>
      </c>
      <c s="24">
        <f>0</f>
      </c>
      <c s="24">
        <f>0+L10+L14+L18+L22+L26+L30</f>
      </c>
      <c s="24">
        <f>0+M10+M14+M18+M22+M26+M30</f>
      </c>
    </row>
    <row r="10" spans="1:16" ht="12.75" customHeight="1">
      <c r="A10" t="s">
        <v>50</v>
      </c>
      <c s="6" t="s">
        <v>51</v>
      </c>
      <c s="6" t="s">
        <v>1939</v>
      </c>
      <c t="s">
        <v>4</v>
      </c>
      <c s="26" t="s">
        <v>1940</v>
      </c>
      <c s="27" t="s">
        <v>98</v>
      </c>
      <c s="28">
        <v>500</v>
      </c>
      <c s="27">
        <v>0</v>
      </c>
      <c s="27">
        <f>ROUND(G10*H10,6)</f>
      </c>
      <c r="L10" s="29">
        <v>0</v>
      </c>
      <c s="24">
        <f>ROUND(ROUND(L10,2)*ROUND(G10,3),2)</f>
      </c>
      <c s="27" t="s">
        <v>55</v>
      </c>
      <c>
        <f>(M10*21)/100</f>
      </c>
      <c t="s">
        <v>27</v>
      </c>
    </row>
    <row r="11" spans="1:5" ht="12.75" customHeight="1">
      <c r="A11" s="30" t="s">
        <v>56</v>
      </c>
      <c r="E11" s="31" t="s">
        <v>1940</v>
      </c>
    </row>
    <row r="12" spans="1:5" ht="12.75" customHeight="1">
      <c r="A12" s="30" t="s">
        <v>57</v>
      </c>
      <c r="E12" s="32" t="s">
        <v>4</v>
      </c>
    </row>
    <row r="13" spans="5:5" ht="12.75" customHeight="1">
      <c r="E13" s="31" t="s">
        <v>58</v>
      </c>
    </row>
    <row r="14" spans="1:16" ht="12.75" customHeight="1">
      <c r="A14" t="s">
        <v>50</v>
      </c>
      <c s="6" t="s">
        <v>27</v>
      </c>
      <c s="6" t="s">
        <v>2138</v>
      </c>
      <c t="s">
        <v>4</v>
      </c>
      <c s="26" t="s">
        <v>2139</v>
      </c>
      <c s="27" t="s">
        <v>98</v>
      </c>
      <c s="28">
        <v>60</v>
      </c>
      <c s="27">
        <v>0</v>
      </c>
      <c s="27">
        <f>ROUND(G14*H14,6)</f>
      </c>
      <c r="L14" s="29">
        <v>0</v>
      </c>
      <c s="24">
        <f>ROUND(ROUND(L14,2)*ROUND(G14,3),2)</f>
      </c>
      <c s="27" t="s">
        <v>55</v>
      </c>
      <c>
        <f>(M14*21)/100</f>
      </c>
      <c t="s">
        <v>27</v>
      </c>
    </row>
    <row r="15" spans="1:5" ht="12.75" customHeight="1">
      <c r="A15" s="30" t="s">
        <v>56</v>
      </c>
      <c r="E15" s="31" t="s">
        <v>2139</v>
      </c>
    </row>
    <row r="16" spans="1:5" ht="12.75" customHeight="1">
      <c r="A16" s="30" t="s">
        <v>57</v>
      </c>
      <c r="E16" s="32" t="s">
        <v>4</v>
      </c>
    </row>
    <row r="17" spans="5:5" ht="12.75" customHeight="1">
      <c r="E17" s="31" t="s">
        <v>58</v>
      </c>
    </row>
    <row r="18" spans="1:16" ht="12.75" customHeight="1">
      <c r="A18" t="s">
        <v>50</v>
      </c>
      <c s="6" t="s">
        <v>25</v>
      </c>
      <c s="6" t="s">
        <v>2140</v>
      </c>
      <c t="s">
        <v>4</v>
      </c>
      <c s="26" t="s">
        <v>2141</v>
      </c>
      <c s="27" t="s">
        <v>98</v>
      </c>
      <c s="28">
        <v>300</v>
      </c>
      <c s="27">
        <v>0</v>
      </c>
      <c s="27">
        <f>ROUND(G18*H18,6)</f>
      </c>
      <c r="L18" s="29">
        <v>0</v>
      </c>
      <c s="24">
        <f>ROUND(ROUND(L18,2)*ROUND(G18,3),2)</f>
      </c>
      <c s="27" t="s">
        <v>55</v>
      </c>
      <c>
        <f>(M18*21)/100</f>
      </c>
      <c t="s">
        <v>27</v>
      </c>
    </row>
    <row r="19" spans="1:5" ht="12.75" customHeight="1">
      <c r="A19" s="30" t="s">
        <v>56</v>
      </c>
      <c r="E19" s="31" t="s">
        <v>2141</v>
      </c>
    </row>
    <row r="20" spans="1:5" ht="12.75" customHeight="1">
      <c r="A20" s="30" t="s">
        <v>57</v>
      </c>
      <c r="E20" s="32" t="s">
        <v>4</v>
      </c>
    </row>
    <row r="21" spans="5:5" ht="12.75" customHeight="1">
      <c r="E21" s="31" t="s">
        <v>58</v>
      </c>
    </row>
    <row r="22" spans="1:16" ht="12.75" customHeight="1">
      <c r="A22" t="s">
        <v>50</v>
      </c>
      <c s="6" t="s">
        <v>68</v>
      </c>
      <c s="6" t="s">
        <v>889</v>
      </c>
      <c t="s">
        <v>4</v>
      </c>
      <c s="26" t="s">
        <v>890</v>
      </c>
      <c s="27" t="s">
        <v>782</v>
      </c>
      <c s="28">
        <v>3</v>
      </c>
      <c s="27">
        <v>0</v>
      </c>
      <c s="27">
        <f>ROUND(G22*H22,6)</f>
      </c>
      <c r="L22" s="29">
        <v>0</v>
      </c>
      <c s="24">
        <f>ROUND(ROUND(L22,2)*ROUND(G22,3),2)</f>
      </c>
      <c s="27" t="s">
        <v>55</v>
      </c>
      <c>
        <f>(M22*21)/100</f>
      </c>
      <c t="s">
        <v>27</v>
      </c>
    </row>
    <row r="23" spans="1:5" ht="12.75" customHeight="1">
      <c r="A23" s="30" t="s">
        <v>56</v>
      </c>
      <c r="E23" s="31" t="s">
        <v>890</v>
      </c>
    </row>
    <row r="24" spans="1:5" ht="12.75" customHeight="1">
      <c r="A24" s="30" t="s">
        <v>57</v>
      </c>
      <c r="E24" s="32" t="s">
        <v>4</v>
      </c>
    </row>
    <row r="25" spans="5:5" ht="12.75" customHeight="1">
      <c r="E25" s="31" t="s">
        <v>58</v>
      </c>
    </row>
    <row r="26" spans="1:16" ht="12.75" customHeight="1">
      <c r="A26" t="s">
        <v>50</v>
      </c>
      <c s="6" t="s">
        <v>71</v>
      </c>
      <c s="6" t="s">
        <v>785</v>
      </c>
      <c t="s">
        <v>4</v>
      </c>
      <c s="26" t="s">
        <v>786</v>
      </c>
      <c s="27" t="s">
        <v>98</v>
      </c>
      <c s="28">
        <v>3</v>
      </c>
      <c s="27">
        <v>0</v>
      </c>
      <c s="27">
        <f>ROUND(G26*H26,6)</f>
      </c>
      <c r="L26" s="29">
        <v>0</v>
      </c>
      <c s="24">
        <f>ROUND(ROUND(L26,2)*ROUND(G26,3),2)</f>
      </c>
      <c s="27" t="s">
        <v>55</v>
      </c>
      <c>
        <f>(M26*21)/100</f>
      </c>
      <c t="s">
        <v>27</v>
      </c>
    </row>
    <row r="27" spans="1:5" ht="12.75" customHeight="1">
      <c r="A27" s="30" t="s">
        <v>56</v>
      </c>
      <c r="E27" s="31" t="s">
        <v>786</v>
      </c>
    </row>
    <row r="28" spans="1:5" ht="12.75" customHeight="1">
      <c r="A28" s="30" t="s">
        <v>57</v>
      </c>
      <c r="E28" s="32" t="s">
        <v>4</v>
      </c>
    </row>
    <row r="29" spans="5:5" ht="12.75" customHeight="1">
      <c r="E29" s="31" t="s">
        <v>58</v>
      </c>
    </row>
    <row r="30" spans="1:16" ht="12.75" customHeight="1">
      <c r="A30" t="s">
        <v>50</v>
      </c>
      <c s="6" t="s">
        <v>26</v>
      </c>
      <c s="6" t="s">
        <v>1585</v>
      </c>
      <c t="s">
        <v>4</v>
      </c>
      <c s="26" t="s">
        <v>1348</v>
      </c>
      <c s="27" t="s">
        <v>1085</v>
      </c>
      <c s="28">
        <v>100</v>
      </c>
      <c s="27">
        <v>0</v>
      </c>
      <c s="27">
        <f>ROUND(G30*H30,6)</f>
      </c>
      <c r="L30" s="29">
        <v>0</v>
      </c>
      <c s="24">
        <f>ROUND(ROUND(L30,2)*ROUND(G30,3),2)</f>
      </c>
      <c s="27" t="s">
        <v>55</v>
      </c>
      <c>
        <f>(M30*21)/100</f>
      </c>
      <c t="s">
        <v>27</v>
      </c>
    </row>
    <row r="31" spans="1:5" ht="12.75" customHeight="1">
      <c r="A31" s="30" t="s">
        <v>56</v>
      </c>
      <c r="E31" s="31" t="s">
        <v>1348</v>
      </c>
    </row>
    <row r="32" spans="1:5" ht="12.75" customHeight="1">
      <c r="A32" s="30" t="s">
        <v>57</v>
      </c>
      <c r="E32" s="32" t="s">
        <v>4</v>
      </c>
    </row>
    <row r="33" spans="5:5" ht="12.75" customHeight="1">
      <c r="E33" s="31" t="s">
        <v>58</v>
      </c>
    </row>
    <row r="34" spans="1:13" ht="12.75" customHeight="1">
      <c r="A34" t="s">
        <v>47</v>
      </c>
      <c r="C34" s="7" t="s">
        <v>386</v>
      </c>
      <c r="E34" s="25" t="s">
        <v>1555</v>
      </c>
      <c r="J34" s="24">
        <f>0</f>
      </c>
      <c s="24">
        <f>0</f>
      </c>
      <c s="24">
        <f>0+L35+L39+L43+L47+L51+L55+L59+L63+L67+L71+L75+L79+L83+L87+L91+L95+L99+L103+L107+L111+L115+L119+L123+L127+L131+L135+L139+L143+L147+L151+L155+L159+L163+L167+L171+L175+L179+L183+L187+L191+L195+L199+L203+L207+L211+L215+L219+L223+L227+L231+L235+L239+L243+L247+L251+L255+L259+L263+L267+L271+L275</f>
      </c>
      <c s="24">
        <f>0+M35+M39+M43+M47+M51+M55+M59+M63+M67+M71+M75+M79+M83+M87+M91+M95+M99+M103+M107+M111+M115+M119+M123+M127+M131+M135+M139+M143+M147+M151+M155+M159+M163+M167+M171+M175+M179+M183+M187+M191+M195+M199+M203+M207+M211+M215+M219+M223+M227+M231+M235+M239+M243+M247+M251+M255+M259+M263+M267+M271+M275</f>
      </c>
    </row>
    <row r="35" spans="1:16" ht="12.75" customHeight="1">
      <c r="A35" t="s">
        <v>50</v>
      </c>
      <c s="6" t="s">
        <v>76</v>
      </c>
      <c s="6" t="s">
        <v>1461</v>
      </c>
      <c t="s">
        <v>4</v>
      </c>
      <c s="26" t="s">
        <v>1462</v>
      </c>
      <c s="27" t="s">
        <v>82</v>
      </c>
      <c s="28">
        <v>150</v>
      </c>
      <c s="27">
        <v>0</v>
      </c>
      <c s="27">
        <f>ROUND(G35*H35,6)</f>
      </c>
      <c r="L35" s="29">
        <v>0</v>
      </c>
      <c s="24">
        <f>ROUND(ROUND(L35,2)*ROUND(G35,3),2)</f>
      </c>
      <c s="27" t="s">
        <v>55</v>
      </c>
      <c>
        <f>(M35*21)/100</f>
      </c>
      <c t="s">
        <v>27</v>
      </c>
    </row>
    <row r="36" spans="1:5" ht="12.75" customHeight="1">
      <c r="A36" s="30" t="s">
        <v>56</v>
      </c>
      <c r="E36" s="31" t="s">
        <v>1462</v>
      </c>
    </row>
    <row r="37" spans="1:5" ht="12.75" customHeight="1">
      <c r="A37" s="30" t="s">
        <v>57</v>
      </c>
      <c r="E37" s="32" t="s">
        <v>4</v>
      </c>
    </row>
    <row r="38" spans="5:5" ht="12.75" customHeight="1">
      <c r="E38" s="31" t="s">
        <v>58</v>
      </c>
    </row>
    <row r="39" spans="1:16" ht="12.75" customHeight="1">
      <c r="A39" t="s">
        <v>50</v>
      </c>
      <c s="6" t="s">
        <v>79</v>
      </c>
      <c s="6" t="s">
        <v>362</v>
      </c>
      <c t="s">
        <v>4</v>
      </c>
      <c s="26" t="s">
        <v>363</v>
      </c>
      <c s="27" t="s">
        <v>98</v>
      </c>
      <c s="28">
        <v>100</v>
      </c>
      <c s="27">
        <v>0</v>
      </c>
      <c s="27">
        <f>ROUND(G39*H39,6)</f>
      </c>
      <c r="L39" s="29">
        <v>0</v>
      </c>
      <c s="24">
        <f>ROUND(ROUND(L39,2)*ROUND(G39,3),2)</f>
      </c>
      <c s="27" t="s">
        <v>55</v>
      </c>
      <c>
        <f>(M39*21)/100</f>
      </c>
      <c t="s">
        <v>27</v>
      </c>
    </row>
    <row r="40" spans="1:5" ht="12.75" customHeight="1">
      <c r="A40" s="30" t="s">
        <v>56</v>
      </c>
      <c r="E40" s="31" t="s">
        <v>363</v>
      </c>
    </row>
    <row r="41" spans="1:5" ht="12.75" customHeight="1">
      <c r="A41" s="30" t="s">
        <v>57</v>
      </c>
      <c r="E41" s="32" t="s">
        <v>4</v>
      </c>
    </row>
    <row r="42" spans="5:5" ht="12.75" customHeight="1">
      <c r="E42" s="31" t="s">
        <v>58</v>
      </c>
    </row>
    <row r="43" spans="1:16" ht="12.75" customHeight="1">
      <c r="A43" t="s">
        <v>50</v>
      </c>
      <c s="6" t="s">
        <v>83</v>
      </c>
      <c s="6" t="s">
        <v>374</v>
      </c>
      <c t="s">
        <v>4</v>
      </c>
      <c s="26" t="s">
        <v>375</v>
      </c>
      <c s="27" t="s">
        <v>98</v>
      </c>
      <c s="28">
        <v>30</v>
      </c>
      <c s="27">
        <v>0</v>
      </c>
      <c s="27">
        <f>ROUND(G43*H43,6)</f>
      </c>
      <c r="L43" s="29">
        <v>0</v>
      </c>
      <c s="24">
        <f>ROUND(ROUND(L43,2)*ROUND(G43,3),2)</f>
      </c>
      <c s="27" t="s">
        <v>55</v>
      </c>
      <c>
        <f>(M43*21)/100</f>
      </c>
      <c t="s">
        <v>27</v>
      </c>
    </row>
    <row r="44" spans="1:5" ht="12.75" customHeight="1">
      <c r="A44" s="30" t="s">
        <v>56</v>
      </c>
      <c r="E44" s="31" t="s">
        <v>375</v>
      </c>
    </row>
    <row r="45" spans="1:5" ht="12.75" customHeight="1">
      <c r="A45" s="30" t="s">
        <v>57</v>
      </c>
      <c r="E45" s="32" t="s">
        <v>4</v>
      </c>
    </row>
    <row r="46" spans="5:5" ht="12.75" customHeight="1">
      <c r="E46" s="31" t="s">
        <v>58</v>
      </c>
    </row>
    <row r="47" spans="1:16" ht="12.75" customHeight="1">
      <c r="A47" t="s">
        <v>50</v>
      </c>
      <c s="6" t="s">
        <v>86</v>
      </c>
      <c s="6" t="s">
        <v>1465</v>
      </c>
      <c t="s">
        <v>4</v>
      </c>
      <c s="26" t="s">
        <v>1466</v>
      </c>
      <c s="27" t="s">
        <v>98</v>
      </c>
      <c s="28">
        <v>50</v>
      </c>
      <c s="27">
        <v>0</v>
      </c>
      <c s="27">
        <f>ROUND(G47*H47,6)</f>
      </c>
      <c r="L47" s="29">
        <v>0</v>
      </c>
      <c s="24">
        <f>ROUND(ROUND(L47,2)*ROUND(G47,3),2)</f>
      </c>
      <c s="27" t="s">
        <v>55</v>
      </c>
      <c>
        <f>(M47*21)/100</f>
      </c>
      <c t="s">
        <v>27</v>
      </c>
    </row>
    <row r="48" spans="1:5" ht="12.75" customHeight="1">
      <c r="A48" s="30" t="s">
        <v>56</v>
      </c>
      <c r="E48" s="31" t="s">
        <v>1466</v>
      </c>
    </row>
    <row r="49" spans="1:5" ht="12.75" customHeight="1">
      <c r="A49" s="30" t="s">
        <v>57</v>
      </c>
      <c r="E49" s="32" t="s">
        <v>4</v>
      </c>
    </row>
    <row r="50" spans="5:5" ht="12.75" customHeight="1">
      <c r="E50" s="31" t="s">
        <v>58</v>
      </c>
    </row>
    <row r="51" spans="1:16" ht="12.75" customHeight="1">
      <c r="A51" t="s">
        <v>50</v>
      </c>
      <c s="6" t="s">
        <v>89</v>
      </c>
      <c s="6" t="s">
        <v>2142</v>
      </c>
      <c t="s">
        <v>4</v>
      </c>
      <c s="26" t="s">
        <v>2143</v>
      </c>
      <c s="27" t="s">
        <v>82</v>
      </c>
      <c s="28">
        <v>3</v>
      </c>
      <c s="27">
        <v>0</v>
      </c>
      <c s="27">
        <f>ROUND(G51*H51,6)</f>
      </c>
      <c r="L51" s="29">
        <v>0</v>
      </c>
      <c s="24">
        <f>ROUND(ROUND(L51,2)*ROUND(G51,3),2)</f>
      </c>
      <c s="27" t="s">
        <v>55</v>
      </c>
      <c>
        <f>(M51*21)/100</f>
      </c>
      <c t="s">
        <v>27</v>
      </c>
    </row>
    <row r="52" spans="1:5" ht="12.75" customHeight="1">
      <c r="A52" s="30" t="s">
        <v>56</v>
      </c>
      <c r="E52" s="31" t="s">
        <v>2143</v>
      </c>
    </row>
    <row r="53" spans="1:5" ht="12.75" customHeight="1">
      <c r="A53" s="30" t="s">
        <v>57</v>
      </c>
      <c r="E53" s="32" t="s">
        <v>4</v>
      </c>
    </row>
    <row r="54" spans="5:5" ht="12.75" customHeight="1">
      <c r="E54" s="31" t="s">
        <v>58</v>
      </c>
    </row>
    <row r="55" spans="1:16" ht="12.75" customHeight="1">
      <c r="A55" t="s">
        <v>50</v>
      </c>
      <c s="6" t="s">
        <v>92</v>
      </c>
      <c s="6" t="s">
        <v>2144</v>
      </c>
      <c t="s">
        <v>4</v>
      </c>
      <c s="26" t="s">
        <v>2145</v>
      </c>
      <c s="27" t="s">
        <v>82</v>
      </c>
      <c s="28">
        <v>150</v>
      </c>
      <c s="27">
        <v>0</v>
      </c>
      <c s="27">
        <f>ROUND(G55*H55,6)</f>
      </c>
      <c r="L55" s="29">
        <v>0</v>
      </c>
      <c s="24">
        <f>ROUND(ROUND(L55,2)*ROUND(G55,3),2)</f>
      </c>
      <c s="27" t="s">
        <v>55</v>
      </c>
      <c>
        <f>(M55*21)/100</f>
      </c>
      <c t="s">
        <v>27</v>
      </c>
    </row>
    <row r="56" spans="1:5" ht="12.75" customHeight="1">
      <c r="A56" s="30" t="s">
        <v>56</v>
      </c>
      <c r="E56" s="31" t="s">
        <v>2145</v>
      </c>
    </row>
    <row r="57" spans="1:5" ht="12.75" customHeight="1">
      <c r="A57" s="30" t="s">
        <v>57</v>
      </c>
      <c r="E57" s="32" t="s">
        <v>4</v>
      </c>
    </row>
    <row r="58" spans="5:5" ht="12.75" customHeight="1">
      <c r="E58" s="31" t="s">
        <v>58</v>
      </c>
    </row>
    <row r="59" spans="1:16" ht="12.75" customHeight="1">
      <c r="A59" t="s">
        <v>50</v>
      </c>
      <c s="6" t="s">
        <v>95</v>
      </c>
      <c s="6" t="s">
        <v>2146</v>
      </c>
      <c t="s">
        <v>4</v>
      </c>
      <c s="26" t="s">
        <v>2147</v>
      </c>
      <c s="27" t="s">
        <v>98</v>
      </c>
      <c s="28">
        <v>12</v>
      </c>
      <c s="27">
        <v>0</v>
      </c>
      <c s="27">
        <f>ROUND(G59*H59,6)</f>
      </c>
      <c r="L59" s="29">
        <v>0</v>
      </c>
      <c s="24">
        <f>ROUND(ROUND(L59,2)*ROUND(G59,3),2)</f>
      </c>
      <c s="27" t="s">
        <v>55</v>
      </c>
      <c>
        <f>(M59*21)/100</f>
      </c>
      <c t="s">
        <v>27</v>
      </c>
    </row>
    <row r="60" spans="1:5" ht="12.75" customHeight="1">
      <c r="A60" s="30" t="s">
        <v>56</v>
      </c>
      <c r="E60" s="31" t="s">
        <v>2147</v>
      </c>
    </row>
    <row r="61" spans="1:5" ht="12.75" customHeight="1">
      <c r="A61" s="30" t="s">
        <v>57</v>
      </c>
      <c r="E61" s="32" t="s">
        <v>4</v>
      </c>
    </row>
    <row r="62" spans="5:5" ht="12.75" customHeight="1">
      <c r="E62" s="31" t="s">
        <v>58</v>
      </c>
    </row>
    <row r="63" spans="1:16" ht="12.75" customHeight="1">
      <c r="A63" t="s">
        <v>50</v>
      </c>
      <c s="6" t="s">
        <v>99</v>
      </c>
      <c s="6" t="s">
        <v>2148</v>
      </c>
      <c t="s">
        <v>4</v>
      </c>
      <c s="26" t="s">
        <v>2149</v>
      </c>
      <c s="27" t="s">
        <v>82</v>
      </c>
      <c s="28">
        <v>160</v>
      </c>
      <c s="27">
        <v>0</v>
      </c>
      <c s="27">
        <f>ROUND(G63*H63,6)</f>
      </c>
      <c r="L63" s="29">
        <v>0</v>
      </c>
      <c s="24">
        <f>ROUND(ROUND(L63,2)*ROUND(G63,3),2)</f>
      </c>
      <c s="27" t="s">
        <v>55</v>
      </c>
      <c>
        <f>(M63*21)/100</f>
      </c>
      <c t="s">
        <v>27</v>
      </c>
    </row>
    <row r="64" spans="1:5" ht="12.75" customHeight="1">
      <c r="A64" s="30" t="s">
        <v>56</v>
      </c>
      <c r="E64" s="31" t="s">
        <v>2149</v>
      </c>
    </row>
    <row r="65" spans="1:5" ht="12.75" customHeight="1">
      <c r="A65" s="30" t="s">
        <v>57</v>
      </c>
      <c r="E65" s="32" t="s">
        <v>4</v>
      </c>
    </row>
    <row r="66" spans="5:5" ht="12.75" customHeight="1">
      <c r="E66" s="31" t="s">
        <v>58</v>
      </c>
    </row>
    <row r="67" spans="1:16" ht="12.75" customHeight="1">
      <c r="A67" t="s">
        <v>50</v>
      </c>
      <c s="6" t="s">
        <v>102</v>
      </c>
      <c s="6" t="s">
        <v>567</v>
      </c>
      <c t="s">
        <v>4</v>
      </c>
      <c s="26" t="s">
        <v>568</v>
      </c>
      <c s="27" t="s">
        <v>82</v>
      </c>
      <c s="28">
        <v>120</v>
      </c>
      <c s="27">
        <v>0</v>
      </c>
      <c s="27">
        <f>ROUND(G67*H67,6)</f>
      </c>
      <c r="L67" s="29">
        <v>0</v>
      </c>
      <c s="24">
        <f>ROUND(ROUND(L67,2)*ROUND(G67,3),2)</f>
      </c>
      <c s="27" t="s">
        <v>55</v>
      </c>
      <c>
        <f>(M67*21)/100</f>
      </c>
      <c t="s">
        <v>27</v>
      </c>
    </row>
    <row r="68" spans="1:5" ht="12.75" customHeight="1">
      <c r="A68" s="30" t="s">
        <v>56</v>
      </c>
      <c r="E68" s="31" t="s">
        <v>568</v>
      </c>
    </row>
    <row r="69" spans="1:5" ht="12.75" customHeight="1">
      <c r="A69" s="30" t="s">
        <v>57</v>
      </c>
      <c r="E69" s="32" t="s">
        <v>4</v>
      </c>
    </row>
    <row r="70" spans="5:5" ht="12.75" customHeight="1">
      <c r="E70" s="31" t="s">
        <v>58</v>
      </c>
    </row>
    <row r="71" spans="1:16" ht="12.75" customHeight="1">
      <c r="A71" t="s">
        <v>50</v>
      </c>
      <c s="6" t="s">
        <v>105</v>
      </c>
      <c s="6" t="s">
        <v>992</v>
      </c>
      <c t="s">
        <v>4</v>
      </c>
      <c s="26" t="s">
        <v>993</v>
      </c>
      <c s="27" t="s">
        <v>82</v>
      </c>
      <c s="28">
        <v>40</v>
      </c>
      <c s="27">
        <v>0</v>
      </c>
      <c s="27">
        <f>ROUND(G71*H71,6)</f>
      </c>
      <c r="L71" s="29">
        <v>0</v>
      </c>
      <c s="24">
        <f>ROUND(ROUND(L71,2)*ROUND(G71,3),2)</f>
      </c>
      <c s="27" t="s">
        <v>55</v>
      </c>
      <c>
        <f>(M71*21)/100</f>
      </c>
      <c t="s">
        <v>27</v>
      </c>
    </row>
    <row r="72" spans="1:5" ht="12.75" customHeight="1">
      <c r="A72" s="30" t="s">
        <v>56</v>
      </c>
      <c r="E72" s="31" t="s">
        <v>993</v>
      </c>
    </row>
    <row r="73" spans="1:5" ht="12.75" customHeight="1">
      <c r="A73" s="30" t="s">
        <v>57</v>
      </c>
      <c r="E73" s="32" t="s">
        <v>4</v>
      </c>
    </row>
    <row r="74" spans="5:5" ht="12.75" customHeight="1">
      <c r="E74" s="31" t="s">
        <v>58</v>
      </c>
    </row>
    <row r="75" spans="1:16" ht="12.75" customHeight="1">
      <c r="A75" t="s">
        <v>50</v>
      </c>
      <c s="6" t="s">
        <v>108</v>
      </c>
      <c s="6" t="s">
        <v>364</v>
      </c>
      <c t="s">
        <v>4</v>
      </c>
      <c s="26" t="s">
        <v>365</v>
      </c>
      <c s="27" t="s">
        <v>82</v>
      </c>
      <c s="28">
        <v>70</v>
      </c>
      <c s="27">
        <v>0</v>
      </c>
      <c s="27">
        <f>ROUND(G75*H75,6)</f>
      </c>
      <c r="L75" s="29">
        <v>0</v>
      </c>
      <c s="24">
        <f>ROUND(ROUND(L75,2)*ROUND(G75,3),2)</f>
      </c>
      <c s="27" t="s">
        <v>55</v>
      </c>
      <c>
        <f>(M75*21)/100</f>
      </c>
      <c t="s">
        <v>27</v>
      </c>
    </row>
    <row r="76" spans="1:5" ht="12.75" customHeight="1">
      <c r="A76" s="30" t="s">
        <v>56</v>
      </c>
      <c r="E76" s="31" t="s">
        <v>365</v>
      </c>
    </row>
    <row r="77" spans="1:5" ht="12.75" customHeight="1">
      <c r="A77" s="30" t="s">
        <v>57</v>
      </c>
      <c r="E77" s="32" t="s">
        <v>4</v>
      </c>
    </row>
    <row r="78" spans="5:5" ht="12.75" customHeight="1">
      <c r="E78" s="31" t="s">
        <v>58</v>
      </c>
    </row>
    <row r="79" spans="1:16" ht="12.75" customHeight="1">
      <c r="A79" t="s">
        <v>50</v>
      </c>
      <c s="6" t="s">
        <v>111</v>
      </c>
      <c s="6" t="s">
        <v>1909</v>
      </c>
      <c t="s">
        <v>4</v>
      </c>
      <c s="26" t="s">
        <v>1910</v>
      </c>
      <c s="27" t="s">
        <v>82</v>
      </c>
      <c s="28">
        <v>24</v>
      </c>
      <c s="27">
        <v>0</v>
      </c>
      <c s="27">
        <f>ROUND(G79*H79,6)</f>
      </c>
      <c r="L79" s="29">
        <v>0</v>
      </c>
      <c s="24">
        <f>ROUND(ROUND(L79,2)*ROUND(G79,3),2)</f>
      </c>
      <c s="27" t="s">
        <v>55</v>
      </c>
      <c>
        <f>(M79*21)/100</f>
      </c>
      <c t="s">
        <v>27</v>
      </c>
    </row>
    <row r="80" spans="1:5" ht="12.75" customHeight="1">
      <c r="A80" s="30" t="s">
        <v>56</v>
      </c>
      <c r="E80" s="31" t="s">
        <v>1910</v>
      </c>
    </row>
    <row r="81" spans="1:5" ht="12.75" customHeight="1">
      <c r="A81" s="30" t="s">
        <v>57</v>
      </c>
      <c r="E81" s="32" t="s">
        <v>4</v>
      </c>
    </row>
    <row r="82" spans="5:5" ht="12.75" customHeight="1">
      <c r="E82" s="31" t="s">
        <v>58</v>
      </c>
    </row>
    <row r="83" spans="1:16" ht="12.75" customHeight="1">
      <c r="A83" t="s">
        <v>50</v>
      </c>
      <c s="6" t="s">
        <v>114</v>
      </c>
      <c s="6" t="s">
        <v>2150</v>
      </c>
      <c t="s">
        <v>4</v>
      </c>
      <c s="26" t="s">
        <v>2151</v>
      </c>
      <c s="27" t="s">
        <v>82</v>
      </c>
      <c s="28">
        <v>50</v>
      </c>
      <c s="27">
        <v>0</v>
      </c>
      <c s="27">
        <f>ROUND(G83*H83,6)</f>
      </c>
      <c r="L83" s="29">
        <v>0</v>
      </c>
      <c s="24">
        <f>ROUND(ROUND(L83,2)*ROUND(G83,3),2)</f>
      </c>
      <c s="27" t="s">
        <v>55</v>
      </c>
      <c>
        <f>(M83*21)/100</f>
      </c>
      <c t="s">
        <v>27</v>
      </c>
    </row>
    <row r="84" spans="1:5" ht="12.75" customHeight="1">
      <c r="A84" s="30" t="s">
        <v>56</v>
      </c>
      <c r="E84" s="31" t="s">
        <v>2151</v>
      </c>
    </row>
    <row r="85" spans="1:5" ht="12.75" customHeight="1">
      <c r="A85" s="30" t="s">
        <v>57</v>
      </c>
      <c r="E85" s="32" t="s">
        <v>4</v>
      </c>
    </row>
    <row r="86" spans="5:5" ht="12.75" customHeight="1">
      <c r="E86" s="31" t="s">
        <v>58</v>
      </c>
    </row>
    <row r="87" spans="1:16" ht="12.75" customHeight="1">
      <c r="A87" t="s">
        <v>50</v>
      </c>
      <c s="6" t="s">
        <v>117</v>
      </c>
      <c s="6" t="s">
        <v>366</v>
      </c>
      <c t="s">
        <v>4</v>
      </c>
      <c s="26" t="s">
        <v>367</v>
      </c>
      <c s="27" t="s">
        <v>82</v>
      </c>
      <c s="28">
        <v>110</v>
      </c>
      <c s="27">
        <v>0</v>
      </c>
      <c s="27">
        <f>ROUND(G87*H87,6)</f>
      </c>
      <c r="L87" s="29">
        <v>0</v>
      </c>
      <c s="24">
        <f>ROUND(ROUND(L87,2)*ROUND(G87,3),2)</f>
      </c>
      <c s="27" t="s">
        <v>55</v>
      </c>
      <c>
        <f>(M87*21)/100</f>
      </c>
      <c t="s">
        <v>27</v>
      </c>
    </row>
    <row r="88" spans="1:5" ht="12.75" customHeight="1">
      <c r="A88" s="30" t="s">
        <v>56</v>
      </c>
      <c r="E88" s="31" t="s">
        <v>367</v>
      </c>
    </row>
    <row r="89" spans="1:5" ht="12.75" customHeight="1">
      <c r="A89" s="30" t="s">
        <v>57</v>
      </c>
      <c r="E89" s="32" t="s">
        <v>4</v>
      </c>
    </row>
    <row r="90" spans="5:5" ht="12.75" customHeight="1">
      <c r="E90" s="31" t="s">
        <v>58</v>
      </c>
    </row>
    <row r="91" spans="1:16" ht="12.75" customHeight="1">
      <c r="A91" t="s">
        <v>50</v>
      </c>
      <c s="6" t="s">
        <v>121</v>
      </c>
      <c s="6" t="s">
        <v>980</v>
      </c>
      <c t="s">
        <v>4</v>
      </c>
      <c s="26" t="s">
        <v>981</v>
      </c>
      <c s="27" t="s">
        <v>82</v>
      </c>
      <c s="28">
        <v>340</v>
      </c>
      <c s="27">
        <v>0</v>
      </c>
      <c s="27">
        <f>ROUND(G91*H91,6)</f>
      </c>
      <c r="L91" s="29">
        <v>0</v>
      </c>
      <c s="24">
        <f>ROUND(ROUND(L91,2)*ROUND(G91,3),2)</f>
      </c>
      <c s="27" t="s">
        <v>55</v>
      </c>
      <c>
        <f>(M91*21)/100</f>
      </c>
      <c t="s">
        <v>27</v>
      </c>
    </row>
    <row r="92" spans="1:5" ht="12.75" customHeight="1">
      <c r="A92" s="30" t="s">
        <v>56</v>
      </c>
      <c r="E92" s="31" t="s">
        <v>981</v>
      </c>
    </row>
    <row r="93" spans="1:5" ht="12.75" customHeight="1">
      <c r="A93" s="30" t="s">
        <v>57</v>
      </c>
      <c r="E93" s="32" t="s">
        <v>4</v>
      </c>
    </row>
    <row r="94" spans="5:5" ht="12.75" customHeight="1">
      <c r="E94" s="31" t="s">
        <v>58</v>
      </c>
    </row>
    <row r="95" spans="1:16" ht="12.75" customHeight="1">
      <c r="A95" t="s">
        <v>50</v>
      </c>
      <c s="6" t="s">
        <v>126</v>
      </c>
      <c s="6" t="s">
        <v>2152</v>
      </c>
      <c t="s">
        <v>4</v>
      </c>
      <c s="26" t="s">
        <v>2153</v>
      </c>
      <c s="27" t="s">
        <v>82</v>
      </c>
      <c s="28">
        <v>30</v>
      </c>
      <c s="27">
        <v>0</v>
      </c>
      <c s="27">
        <f>ROUND(G95*H95,6)</f>
      </c>
      <c r="L95" s="29">
        <v>0</v>
      </c>
      <c s="24">
        <f>ROUND(ROUND(L95,2)*ROUND(G95,3),2)</f>
      </c>
      <c s="27" t="s">
        <v>55</v>
      </c>
      <c>
        <f>(M95*21)/100</f>
      </c>
      <c t="s">
        <v>27</v>
      </c>
    </row>
    <row r="96" spans="1:5" ht="12.75" customHeight="1">
      <c r="A96" s="30" t="s">
        <v>56</v>
      </c>
      <c r="E96" s="31" t="s">
        <v>2153</v>
      </c>
    </row>
    <row r="97" spans="1:5" ht="12.75" customHeight="1">
      <c r="A97" s="30" t="s">
        <v>57</v>
      </c>
      <c r="E97" s="32" t="s">
        <v>4</v>
      </c>
    </row>
    <row r="98" spans="5:5" ht="12.75" customHeight="1">
      <c r="E98" s="31" t="s">
        <v>58</v>
      </c>
    </row>
    <row r="99" spans="1:16" ht="12.75" customHeight="1">
      <c r="A99" t="s">
        <v>50</v>
      </c>
      <c s="6" t="s">
        <v>130</v>
      </c>
      <c s="6" t="s">
        <v>1174</v>
      </c>
      <c t="s">
        <v>4</v>
      </c>
      <c s="26" t="s">
        <v>1175</v>
      </c>
      <c s="27" t="s">
        <v>98</v>
      </c>
      <c s="28">
        <v>28</v>
      </c>
      <c s="27">
        <v>0</v>
      </c>
      <c s="27">
        <f>ROUND(G99*H99,6)</f>
      </c>
      <c r="L99" s="29">
        <v>0</v>
      </c>
      <c s="24">
        <f>ROUND(ROUND(L99,2)*ROUND(G99,3),2)</f>
      </c>
      <c s="27" t="s">
        <v>55</v>
      </c>
      <c>
        <f>(M99*21)/100</f>
      </c>
      <c t="s">
        <v>27</v>
      </c>
    </row>
    <row r="100" spans="1:5" ht="12.75" customHeight="1">
      <c r="A100" s="30" t="s">
        <v>56</v>
      </c>
      <c r="E100" s="31" t="s">
        <v>1175</v>
      </c>
    </row>
    <row r="101" spans="1:5" ht="12.75" customHeight="1">
      <c r="A101" s="30" t="s">
        <v>57</v>
      </c>
      <c r="E101" s="32" t="s">
        <v>4</v>
      </c>
    </row>
    <row r="102" spans="5:5" ht="12.75" customHeight="1">
      <c r="E102" s="31" t="s">
        <v>58</v>
      </c>
    </row>
    <row r="103" spans="1:16" ht="12.75" customHeight="1">
      <c r="A103" t="s">
        <v>50</v>
      </c>
      <c s="6" t="s">
        <v>133</v>
      </c>
      <c s="6" t="s">
        <v>368</v>
      </c>
      <c t="s">
        <v>4</v>
      </c>
      <c s="26" t="s">
        <v>369</v>
      </c>
      <c s="27" t="s">
        <v>98</v>
      </c>
      <c s="28">
        <v>22</v>
      </c>
      <c s="27">
        <v>0</v>
      </c>
      <c s="27">
        <f>ROUND(G103*H103,6)</f>
      </c>
      <c r="L103" s="29">
        <v>0</v>
      </c>
      <c s="24">
        <f>ROUND(ROUND(L103,2)*ROUND(G103,3),2)</f>
      </c>
      <c s="27" t="s">
        <v>55</v>
      </c>
      <c>
        <f>(M103*21)/100</f>
      </c>
      <c t="s">
        <v>27</v>
      </c>
    </row>
    <row r="104" spans="1:5" ht="12.75" customHeight="1">
      <c r="A104" s="30" t="s">
        <v>56</v>
      </c>
      <c r="E104" s="31" t="s">
        <v>369</v>
      </c>
    </row>
    <row r="105" spans="1:5" ht="12.75" customHeight="1">
      <c r="A105" s="30" t="s">
        <v>57</v>
      </c>
      <c r="E105" s="32" t="s">
        <v>4</v>
      </c>
    </row>
    <row r="106" spans="5:5" ht="12.75" customHeight="1">
      <c r="E106" s="31" t="s">
        <v>58</v>
      </c>
    </row>
    <row r="107" spans="1:16" ht="12.75" customHeight="1">
      <c r="A107" t="s">
        <v>50</v>
      </c>
      <c s="6" t="s">
        <v>136</v>
      </c>
      <c s="6" t="s">
        <v>994</v>
      </c>
      <c t="s">
        <v>4</v>
      </c>
      <c s="26" t="s">
        <v>995</v>
      </c>
      <c s="27" t="s">
        <v>98</v>
      </c>
      <c s="28">
        <v>12</v>
      </c>
      <c s="27">
        <v>0</v>
      </c>
      <c s="27">
        <f>ROUND(G107*H107,6)</f>
      </c>
      <c r="L107" s="29">
        <v>0</v>
      </c>
      <c s="24">
        <f>ROUND(ROUND(L107,2)*ROUND(G107,3),2)</f>
      </c>
      <c s="27" t="s">
        <v>55</v>
      </c>
      <c>
        <f>(M107*21)/100</f>
      </c>
      <c t="s">
        <v>27</v>
      </c>
    </row>
    <row r="108" spans="1:5" ht="12.75" customHeight="1">
      <c r="A108" s="30" t="s">
        <v>56</v>
      </c>
      <c r="E108" s="31" t="s">
        <v>995</v>
      </c>
    </row>
    <row r="109" spans="1:5" ht="12.75" customHeight="1">
      <c r="A109" s="30" t="s">
        <v>57</v>
      </c>
      <c r="E109" s="32" t="s">
        <v>4</v>
      </c>
    </row>
    <row r="110" spans="5:5" ht="12.75" customHeight="1">
      <c r="E110" s="31" t="s">
        <v>58</v>
      </c>
    </row>
    <row r="111" spans="1:16" ht="12.75" customHeight="1">
      <c r="A111" t="s">
        <v>50</v>
      </c>
      <c s="6" t="s">
        <v>139</v>
      </c>
      <c s="6" t="s">
        <v>2154</v>
      </c>
      <c t="s">
        <v>4</v>
      </c>
      <c s="26" t="s">
        <v>2155</v>
      </c>
      <c s="27" t="s">
        <v>98</v>
      </c>
      <c s="28">
        <v>4</v>
      </c>
      <c s="27">
        <v>0</v>
      </c>
      <c s="27">
        <f>ROUND(G111*H111,6)</f>
      </c>
      <c r="L111" s="29">
        <v>0</v>
      </c>
      <c s="24">
        <f>ROUND(ROUND(L111,2)*ROUND(G111,3),2)</f>
      </c>
      <c s="27" t="s">
        <v>55</v>
      </c>
      <c>
        <f>(M111*21)/100</f>
      </c>
      <c t="s">
        <v>27</v>
      </c>
    </row>
    <row r="112" spans="1:5" ht="12.75" customHeight="1">
      <c r="A112" s="30" t="s">
        <v>56</v>
      </c>
      <c r="E112" s="31" t="s">
        <v>2155</v>
      </c>
    </row>
    <row r="113" spans="1:5" ht="12.75" customHeight="1">
      <c r="A113" s="30" t="s">
        <v>57</v>
      </c>
      <c r="E113" s="32" t="s">
        <v>4</v>
      </c>
    </row>
    <row r="114" spans="5:5" ht="12.75" customHeight="1">
      <c r="E114" s="31" t="s">
        <v>58</v>
      </c>
    </row>
    <row r="115" spans="1:16" ht="12.75" customHeight="1">
      <c r="A115" t="s">
        <v>50</v>
      </c>
      <c s="6" t="s">
        <v>142</v>
      </c>
      <c s="6" t="s">
        <v>982</v>
      </c>
      <c t="s">
        <v>4</v>
      </c>
      <c s="26" t="s">
        <v>983</v>
      </c>
      <c s="27" t="s">
        <v>98</v>
      </c>
      <c s="28">
        <v>26</v>
      </c>
      <c s="27">
        <v>0</v>
      </c>
      <c s="27">
        <f>ROUND(G115*H115,6)</f>
      </c>
      <c r="L115" s="29">
        <v>0</v>
      </c>
      <c s="24">
        <f>ROUND(ROUND(L115,2)*ROUND(G115,3),2)</f>
      </c>
      <c s="27" t="s">
        <v>55</v>
      </c>
      <c>
        <f>(M115*21)/100</f>
      </c>
      <c t="s">
        <v>27</v>
      </c>
    </row>
    <row r="116" spans="1:5" ht="12.75" customHeight="1">
      <c r="A116" s="30" t="s">
        <v>56</v>
      </c>
      <c r="E116" s="31" t="s">
        <v>983</v>
      </c>
    </row>
    <row r="117" spans="1:5" ht="12.75" customHeight="1">
      <c r="A117" s="30" t="s">
        <v>57</v>
      </c>
      <c r="E117" s="32" t="s">
        <v>4</v>
      </c>
    </row>
    <row r="118" spans="5:5" ht="12.75" customHeight="1">
      <c r="E118" s="31" t="s">
        <v>58</v>
      </c>
    </row>
    <row r="119" spans="1:16" ht="12.75" customHeight="1">
      <c r="A119" t="s">
        <v>50</v>
      </c>
      <c s="6" t="s">
        <v>145</v>
      </c>
      <c s="6" t="s">
        <v>2156</v>
      </c>
      <c t="s">
        <v>4</v>
      </c>
      <c s="26" t="s">
        <v>2157</v>
      </c>
      <c s="27" t="s">
        <v>82</v>
      </c>
      <c s="28">
        <v>2</v>
      </c>
      <c s="27">
        <v>0</v>
      </c>
      <c s="27">
        <f>ROUND(G119*H119,6)</f>
      </c>
      <c r="L119" s="29">
        <v>0</v>
      </c>
      <c s="24">
        <f>ROUND(ROUND(L119,2)*ROUND(G119,3),2)</f>
      </c>
      <c s="27" t="s">
        <v>55</v>
      </c>
      <c>
        <f>(M119*21)/100</f>
      </c>
      <c t="s">
        <v>27</v>
      </c>
    </row>
    <row r="120" spans="1:5" ht="12.75" customHeight="1">
      <c r="A120" s="30" t="s">
        <v>56</v>
      </c>
      <c r="E120" s="31" t="s">
        <v>2157</v>
      </c>
    </row>
    <row r="121" spans="1:5" ht="12.75" customHeight="1">
      <c r="A121" s="30" t="s">
        <v>57</v>
      </c>
      <c r="E121" s="32" t="s">
        <v>4</v>
      </c>
    </row>
    <row r="122" spans="5:5" ht="12.75" customHeight="1">
      <c r="E122" s="31" t="s">
        <v>58</v>
      </c>
    </row>
    <row r="123" spans="1:16" ht="12.75" customHeight="1">
      <c r="A123" t="s">
        <v>50</v>
      </c>
      <c s="6" t="s">
        <v>148</v>
      </c>
      <c s="6" t="s">
        <v>883</v>
      </c>
      <c t="s">
        <v>4</v>
      </c>
      <c s="26" t="s">
        <v>884</v>
      </c>
      <c s="27" t="s">
        <v>98</v>
      </c>
      <c s="28">
        <v>104</v>
      </c>
      <c s="27">
        <v>0</v>
      </c>
      <c s="27">
        <f>ROUND(G123*H123,6)</f>
      </c>
      <c r="L123" s="29">
        <v>0</v>
      </c>
      <c s="24">
        <f>ROUND(ROUND(L123,2)*ROUND(G123,3),2)</f>
      </c>
      <c s="27" t="s">
        <v>55</v>
      </c>
      <c>
        <f>(M123*21)/100</f>
      </c>
      <c t="s">
        <v>27</v>
      </c>
    </row>
    <row r="124" spans="1:5" ht="12.75" customHeight="1">
      <c r="A124" s="30" t="s">
        <v>56</v>
      </c>
      <c r="E124" s="31" t="s">
        <v>884</v>
      </c>
    </row>
    <row r="125" spans="1:5" ht="12.75" customHeight="1">
      <c r="A125" s="30" t="s">
        <v>57</v>
      </c>
      <c r="E125" s="32" t="s">
        <v>4</v>
      </c>
    </row>
    <row r="126" spans="5:5" ht="12.75" customHeight="1">
      <c r="E126" s="31" t="s">
        <v>58</v>
      </c>
    </row>
    <row r="127" spans="1:16" ht="12.75" customHeight="1">
      <c r="A127" t="s">
        <v>50</v>
      </c>
      <c s="6" t="s">
        <v>151</v>
      </c>
      <c s="6" t="s">
        <v>1458</v>
      </c>
      <c t="s">
        <v>4</v>
      </c>
      <c s="26" t="s">
        <v>1459</v>
      </c>
      <c s="27" t="s">
        <v>98</v>
      </c>
      <c s="28">
        <v>50</v>
      </c>
      <c s="27">
        <v>0</v>
      </c>
      <c s="27">
        <f>ROUND(G127*H127,6)</f>
      </c>
      <c r="L127" s="29">
        <v>0</v>
      </c>
      <c s="24">
        <f>ROUND(ROUND(L127,2)*ROUND(G127,3),2)</f>
      </c>
      <c s="27" t="s">
        <v>55</v>
      </c>
      <c>
        <f>(M127*21)/100</f>
      </c>
      <c t="s">
        <v>27</v>
      </c>
    </row>
    <row r="128" spans="1:5" ht="12.75" customHeight="1">
      <c r="A128" s="30" t="s">
        <v>56</v>
      </c>
      <c r="E128" s="31" t="s">
        <v>1459</v>
      </c>
    </row>
    <row r="129" spans="1:5" ht="12.75" customHeight="1">
      <c r="A129" s="30" t="s">
        <v>57</v>
      </c>
      <c r="E129" s="32" t="s">
        <v>4</v>
      </c>
    </row>
    <row r="130" spans="5:5" ht="12.75" customHeight="1">
      <c r="E130" s="31" t="s">
        <v>58</v>
      </c>
    </row>
    <row r="131" spans="1:16" ht="12.75" customHeight="1">
      <c r="A131" t="s">
        <v>50</v>
      </c>
      <c s="6" t="s">
        <v>154</v>
      </c>
      <c s="6" t="s">
        <v>2158</v>
      </c>
      <c t="s">
        <v>4</v>
      </c>
      <c s="26" t="s">
        <v>2159</v>
      </c>
      <c s="27" t="s">
        <v>98</v>
      </c>
      <c s="28">
        <v>2</v>
      </c>
      <c s="27">
        <v>0</v>
      </c>
      <c s="27">
        <f>ROUND(G131*H131,6)</f>
      </c>
      <c r="L131" s="29">
        <v>0</v>
      </c>
      <c s="24">
        <f>ROUND(ROUND(L131,2)*ROUND(G131,3),2)</f>
      </c>
      <c s="27" t="s">
        <v>55</v>
      </c>
      <c>
        <f>(M131*21)/100</f>
      </c>
      <c t="s">
        <v>27</v>
      </c>
    </row>
    <row r="132" spans="1:5" ht="12.75" customHeight="1">
      <c r="A132" s="30" t="s">
        <v>56</v>
      </c>
      <c r="E132" s="31" t="s">
        <v>2159</v>
      </c>
    </row>
    <row r="133" spans="1:5" ht="12.75" customHeight="1">
      <c r="A133" s="30" t="s">
        <v>57</v>
      </c>
      <c r="E133" s="32" t="s">
        <v>4</v>
      </c>
    </row>
    <row r="134" spans="5:5" ht="12.75" customHeight="1">
      <c r="E134" s="31" t="s">
        <v>58</v>
      </c>
    </row>
    <row r="135" spans="1:16" ht="12.75" customHeight="1">
      <c r="A135" t="s">
        <v>50</v>
      </c>
      <c s="6" t="s">
        <v>157</v>
      </c>
      <c s="6" t="s">
        <v>2160</v>
      </c>
      <c t="s">
        <v>4</v>
      </c>
      <c s="26" t="s">
        <v>2161</v>
      </c>
      <c s="27" t="s">
        <v>98</v>
      </c>
      <c s="28">
        <v>4</v>
      </c>
      <c s="27">
        <v>0</v>
      </c>
      <c s="27">
        <f>ROUND(G135*H135,6)</f>
      </c>
      <c r="L135" s="29">
        <v>0</v>
      </c>
      <c s="24">
        <f>ROUND(ROUND(L135,2)*ROUND(G135,3),2)</f>
      </c>
      <c s="27" t="s">
        <v>55</v>
      </c>
      <c>
        <f>(M135*21)/100</f>
      </c>
      <c t="s">
        <v>27</v>
      </c>
    </row>
    <row r="136" spans="1:5" ht="12.75" customHeight="1">
      <c r="A136" s="30" t="s">
        <v>56</v>
      </c>
      <c r="E136" s="31" t="s">
        <v>2161</v>
      </c>
    </row>
    <row r="137" spans="1:5" ht="12.75" customHeight="1">
      <c r="A137" s="30" t="s">
        <v>57</v>
      </c>
      <c r="E137" s="32" t="s">
        <v>4</v>
      </c>
    </row>
    <row r="138" spans="5:5" ht="12.75" customHeight="1">
      <c r="E138" s="31" t="s">
        <v>58</v>
      </c>
    </row>
    <row r="139" spans="1:16" ht="12.75" customHeight="1">
      <c r="A139" t="s">
        <v>50</v>
      </c>
      <c s="6" t="s">
        <v>161</v>
      </c>
      <c s="6" t="s">
        <v>2162</v>
      </c>
      <c t="s">
        <v>4</v>
      </c>
      <c s="26" t="s">
        <v>2163</v>
      </c>
      <c s="27" t="s">
        <v>98</v>
      </c>
      <c s="28">
        <v>4</v>
      </c>
      <c s="27">
        <v>0</v>
      </c>
      <c s="27">
        <f>ROUND(G139*H139,6)</f>
      </c>
      <c r="L139" s="29">
        <v>0</v>
      </c>
      <c s="24">
        <f>ROUND(ROUND(L139,2)*ROUND(G139,3),2)</f>
      </c>
      <c s="27" t="s">
        <v>55</v>
      </c>
      <c>
        <f>(M139*21)/100</f>
      </c>
      <c t="s">
        <v>27</v>
      </c>
    </row>
    <row r="140" spans="1:5" ht="12.75" customHeight="1">
      <c r="A140" s="30" t="s">
        <v>56</v>
      </c>
      <c r="E140" s="31" t="s">
        <v>2163</v>
      </c>
    </row>
    <row r="141" spans="1:5" ht="12.75" customHeight="1">
      <c r="A141" s="30" t="s">
        <v>57</v>
      </c>
      <c r="E141" s="32" t="s">
        <v>4</v>
      </c>
    </row>
    <row r="142" spans="5:5" ht="12.75" customHeight="1">
      <c r="E142" s="31" t="s">
        <v>58</v>
      </c>
    </row>
    <row r="143" spans="1:16" ht="12.75" customHeight="1">
      <c r="A143" t="s">
        <v>50</v>
      </c>
      <c s="6" t="s">
        <v>164</v>
      </c>
      <c s="6" t="s">
        <v>2048</v>
      </c>
      <c t="s">
        <v>4</v>
      </c>
      <c s="26" t="s">
        <v>2049</v>
      </c>
      <c s="27" t="s">
        <v>98</v>
      </c>
      <c s="28">
        <v>2</v>
      </c>
      <c s="27">
        <v>0</v>
      </c>
      <c s="27">
        <f>ROUND(G143*H143,6)</f>
      </c>
      <c r="L143" s="29">
        <v>0</v>
      </c>
      <c s="24">
        <f>ROUND(ROUND(L143,2)*ROUND(G143,3),2)</f>
      </c>
      <c s="27" t="s">
        <v>55</v>
      </c>
      <c>
        <f>(M143*21)/100</f>
      </c>
      <c t="s">
        <v>27</v>
      </c>
    </row>
    <row r="144" spans="1:5" ht="12.75" customHeight="1">
      <c r="A144" s="30" t="s">
        <v>56</v>
      </c>
      <c r="E144" s="31" t="s">
        <v>2049</v>
      </c>
    </row>
    <row r="145" spans="1:5" ht="12.75" customHeight="1">
      <c r="A145" s="30" t="s">
        <v>57</v>
      </c>
      <c r="E145" s="32" t="s">
        <v>4</v>
      </c>
    </row>
    <row r="146" spans="5:5" ht="12.75" customHeight="1">
      <c r="E146" s="31" t="s">
        <v>58</v>
      </c>
    </row>
    <row r="147" spans="1:16" ht="12.75" customHeight="1">
      <c r="A147" t="s">
        <v>50</v>
      </c>
      <c s="6" t="s">
        <v>167</v>
      </c>
      <c s="6" t="s">
        <v>2164</v>
      </c>
      <c t="s">
        <v>4</v>
      </c>
      <c s="26" t="s">
        <v>2165</v>
      </c>
      <c s="27" t="s">
        <v>98</v>
      </c>
      <c s="28">
        <v>2</v>
      </c>
      <c s="27">
        <v>0</v>
      </c>
      <c s="27">
        <f>ROUND(G147*H147,6)</f>
      </c>
      <c r="L147" s="29">
        <v>0</v>
      </c>
      <c s="24">
        <f>ROUND(ROUND(L147,2)*ROUND(G147,3),2)</f>
      </c>
      <c s="27" t="s">
        <v>55</v>
      </c>
      <c>
        <f>(M147*21)/100</f>
      </c>
      <c t="s">
        <v>27</v>
      </c>
    </row>
    <row r="148" spans="1:5" ht="12.75" customHeight="1">
      <c r="A148" s="30" t="s">
        <v>56</v>
      </c>
      <c r="E148" s="31" t="s">
        <v>2165</v>
      </c>
    </row>
    <row r="149" spans="1:5" ht="12.75" customHeight="1">
      <c r="A149" s="30" t="s">
        <v>57</v>
      </c>
      <c r="E149" s="32" t="s">
        <v>4</v>
      </c>
    </row>
    <row r="150" spans="5:5" ht="12.75" customHeight="1">
      <c r="E150" s="31" t="s">
        <v>58</v>
      </c>
    </row>
    <row r="151" spans="1:16" ht="12.75" customHeight="1">
      <c r="A151" t="s">
        <v>50</v>
      </c>
      <c s="6" t="s">
        <v>170</v>
      </c>
      <c s="6" t="s">
        <v>2166</v>
      </c>
      <c t="s">
        <v>4</v>
      </c>
      <c s="26" t="s">
        <v>2167</v>
      </c>
      <c s="27" t="s">
        <v>98</v>
      </c>
      <c s="28">
        <v>8</v>
      </c>
      <c s="27">
        <v>0</v>
      </c>
      <c s="27">
        <f>ROUND(G151*H151,6)</f>
      </c>
      <c r="L151" s="29">
        <v>0</v>
      </c>
      <c s="24">
        <f>ROUND(ROUND(L151,2)*ROUND(G151,3),2)</f>
      </c>
      <c s="27" t="s">
        <v>55</v>
      </c>
      <c>
        <f>(M151*21)/100</f>
      </c>
      <c t="s">
        <v>27</v>
      </c>
    </row>
    <row r="152" spans="1:5" ht="12.75" customHeight="1">
      <c r="A152" s="30" t="s">
        <v>56</v>
      </c>
      <c r="E152" s="31" t="s">
        <v>2167</v>
      </c>
    </row>
    <row r="153" spans="1:5" ht="12.75" customHeight="1">
      <c r="A153" s="30" t="s">
        <v>57</v>
      </c>
      <c r="E153" s="32" t="s">
        <v>4</v>
      </c>
    </row>
    <row r="154" spans="5:5" ht="12.75" customHeight="1">
      <c r="E154" s="31" t="s">
        <v>58</v>
      </c>
    </row>
    <row r="155" spans="1:16" ht="12.75" customHeight="1">
      <c r="A155" t="s">
        <v>50</v>
      </c>
      <c s="6" t="s">
        <v>173</v>
      </c>
      <c s="6" t="s">
        <v>1970</v>
      </c>
      <c t="s">
        <v>4</v>
      </c>
      <c s="26" t="s">
        <v>1971</v>
      </c>
      <c s="27" t="s">
        <v>98</v>
      </c>
      <c s="28">
        <v>4</v>
      </c>
      <c s="27">
        <v>0</v>
      </c>
      <c s="27">
        <f>ROUND(G155*H155,6)</f>
      </c>
      <c r="L155" s="29">
        <v>0</v>
      </c>
      <c s="24">
        <f>ROUND(ROUND(L155,2)*ROUND(G155,3),2)</f>
      </c>
      <c s="27" t="s">
        <v>55</v>
      </c>
      <c>
        <f>(M155*21)/100</f>
      </c>
      <c t="s">
        <v>27</v>
      </c>
    </row>
    <row r="156" spans="1:5" ht="12.75" customHeight="1">
      <c r="A156" s="30" t="s">
        <v>56</v>
      </c>
      <c r="E156" s="31" t="s">
        <v>1971</v>
      </c>
    </row>
    <row r="157" spans="1:5" ht="12.75" customHeight="1">
      <c r="A157" s="30" t="s">
        <v>57</v>
      </c>
      <c r="E157" s="32" t="s">
        <v>4</v>
      </c>
    </row>
    <row r="158" spans="5:5" ht="12.75" customHeight="1">
      <c r="E158" s="31" t="s">
        <v>58</v>
      </c>
    </row>
    <row r="159" spans="1:16" ht="12.75" customHeight="1">
      <c r="A159" t="s">
        <v>50</v>
      </c>
      <c s="6" t="s">
        <v>176</v>
      </c>
      <c s="6" t="s">
        <v>1972</v>
      </c>
      <c t="s">
        <v>4</v>
      </c>
      <c s="26" t="s">
        <v>1973</v>
      </c>
      <c s="27" t="s">
        <v>98</v>
      </c>
      <c s="28">
        <v>1</v>
      </c>
      <c s="27">
        <v>0</v>
      </c>
      <c s="27">
        <f>ROUND(G159*H159,6)</f>
      </c>
      <c r="L159" s="29">
        <v>0</v>
      </c>
      <c s="24">
        <f>ROUND(ROUND(L159,2)*ROUND(G159,3),2)</f>
      </c>
      <c s="27" t="s">
        <v>55</v>
      </c>
      <c>
        <f>(M159*21)/100</f>
      </c>
      <c t="s">
        <v>27</v>
      </c>
    </row>
    <row r="160" spans="1:5" ht="12.75" customHeight="1">
      <c r="A160" s="30" t="s">
        <v>56</v>
      </c>
      <c r="E160" s="31" t="s">
        <v>1973</v>
      </c>
    </row>
    <row r="161" spans="1:5" ht="12.75" customHeight="1">
      <c r="A161" s="30" t="s">
        <v>57</v>
      </c>
      <c r="E161" s="32" t="s">
        <v>4</v>
      </c>
    </row>
    <row r="162" spans="5:5" ht="12.75" customHeight="1">
      <c r="E162" s="31" t="s">
        <v>58</v>
      </c>
    </row>
    <row r="163" spans="1:16" ht="12.75" customHeight="1">
      <c r="A163" t="s">
        <v>50</v>
      </c>
      <c s="6" t="s">
        <v>179</v>
      </c>
      <c s="6" t="s">
        <v>2168</v>
      </c>
      <c t="s">
        <v>4</v>
      </c>
      <c s="26" t="s">
        <v>2169</v>
      </c>
      <c s="27" t="s">
        <v>98</v>
      </c>
      <c s="28">
        <v>4</v>
      </c>
      <c s="27">
        <v>0</v>
      </c>
      <c s="27">
        <f>ROUND(G163*H163,6)</f>
      </c>
      <c r="L163" s="29">
        <v>0</v>
      </c>
      <c s="24">
        <f>ROUND(ROUND(L163,2)*ROUND(G163,3),2)</f>
      </c>
      <c s="27" t="s">
        <v>55</v>
      </c>
      <c>
        <f>(M163*21)/100</f>
      </c>
      <c t="s">
        <v>27</v>
      </c>
    </row>
    <row r="164" spans="1:5" ht="12.75" customHeight="1">
      <c r="A164" s="30" t="s">
        <v>56</v>
      </c>
      <c r="E164" s="31" t="s">
        <v>2169</v>
      </c>
    </row>
    <row r="165" spans="1:5" ht="12.75" customHeight="1">
      <c r="A165" s="30" t="s">
        <v>57</v>
      </c>
      <c r="E165" s="32" t="s">
        <v>4</v>
      </c>
    </row>
    <row r="166" spans="5:5" ht="12.75" customHeight="1">
      <c r="E166" s="31" t="s">
        <v>58</v>
      </c>
    </row>
    <row r="167" spans="1:16" ht="12.75" customHeight="1">
      <c r="A167" t="s">
        <v>50</v>
      </c>
      <c s="6" t="s">
        <v>182</v>
      </c>
      <c s="6" t="s">
        <v>2170</v>
      </c>
      <c t="s">
        <v>4</v>
      </c>
      <c s="26" t="s">
        <v>2171</v>
      </c>
      <c s="27" t="s">
        <v>98</v>
      </c>
      <c s="28">
        <v>1</v>
      </c>
      <c s="27">
        <v>0</v>
      </c>
      <c s="27">
        <f>ROUND(G167*H167,6)</f>
      </c>
      <c r="L167" s="29">
        <v>0</v>
      </c>
      <c s="24">
        <f>ROUND(ROUND(L167,2)*ROUND(G167,3),2)</f>
      </c>
      <c s="27" t="s">
        <v>55</v>
      </c>
      <c>
        <f>(M167*21)/100</f>
      </c>
      <c t="s">
        <v>27</v>
      </c>
    </row>
    <row r="168" spans="1:5" ht="12.75" customHeight="1">
      <c r="A168" s="30" t="s">
        <v>56</v>
      </c>
      <c r="E168" s="31" t="s">
        <v>2171</v>
      </c>
    </row>
    <row r="169" spans="1:5" ht="12.75" customHeight="1">
      <c r="A169" s="30" t="s">
        <v>57</v>
      </c>
      <c r="E169" s="32" t="s">
        <v>4</v>
      </c>
    </row>
    <row r="170" spans="5:5" ht="12.75" customHeight="1">
      <c r="E170" s="31" t="s">
        <v>58</v>
      </c>
    </row>
    <row r="171" spans="1:16" ht="12.75" customHeight="1">
      <c r="A171" t="s">
        <v>50</v>
      </c>
      <c s="6" t="s">
        <v>185</v>
      </c>
      <c s="6" t="s">
        <v>2172</v>
      </c>
      <c t="s">
        <v>4</v>
      </c>
      <c s="26" t="s">
        <v>2173</v>
      </c>
      <c s="27" t="s">
        <v>98</v>
      </c>
      <c s="28">
        <v>1</v>
      </c>
      <c s="27">
        <v>0</v>
      </c>
      <c s="27">
        <f>ROUND(G171*H171,6)</f>
      </c>
      <c r="L171" s="29">
        <v>0</v>
      </c>
      <c s="24">
        <f>ROUND(ROUND(L171,2)*ROUND(G171,3),2)</f>
      </c>
      <c s="27" t="s">
        <v>55</v>
      </c>
      <c>
        <f>(M171*21)/100</f>
      </c>
      <c t="s">
        <v>27</v>
      </c>
    </row>
    <row r="172" spans="1:5" ht="12.75" customHeight="1">
      <c r="A172" s="30" t="s">
        <v>56</v>
      </c>
      <c r="E172" s="31" t="s">
        <v>2173</v>
      </c>
    </row>
    <row r="173" spans="1:5" ht="12.75" customHeight="1">
      <c r="A173" s="30" t="s">
        <v>57</v>
      </c>
      <c r="E173" s="32" t="s">
        <v>4</v>
      </c>
    </row>
    <row r="174" spans="5:5" ht="12.75" customHeight="1">
      <c r="E174" s="31" t="s">
        <v>58</v>
      </c>
    </row>
    <row r="175" spans="1:16" ht="12.75" customHeight="1">
      <c r="A175" t="s">
        <v>50</v>
      </c>
      <c s="6" t="s">
        <v>188</v>
      </c>
      <c s="6" t="s">
        <v>2174</v>
      </c>
      <c t="s">
        <v>4</v>
      </c>
      <c s="26" t="s">
        <v>2175</v>
      </c>
      <c s="27" t="s">
        <v>98</v>
      </c>
      <c s="28">
        <v>1</v>
      </c>
      <c s="27">
        <v>0</v>
      </c>
      <c s="27">
        <f>ROUND(G175*H175,6)</f>
      </c>
      <c r="L175" s="29">
        <v>0</v>
      </c>
      <c s="24">
        <f>ROUND(ROUND(L175,2)*ROUND(G175,3),2)</f>
      </c>
      <c s="27" t="s">
        <v>55</v>
      </c>
      <c>
        <f>(M175*21)/100</f>
      </c>
      <c t="s">
        <v>27</v>
      </c>
    </row>
    <row r="176" spans="1:5" ht="12.75" customHeight="1">
      <c r="A176" s="30" t="s">
        <v>56</v>
      </c>
      <c r="E176" s="31" t="s">
        <v>2175</v>
      </c>
    </row>
    <row r="177" spans="1:5" ht="12.75" customHeight="1">
      <c r="A177" s="30" t="s">
        <v>57</v>
      </c>
      <c r="E177" s="32" t="s">
        <v>4</v>
      </c>
    </row>
    <row r="178" spans="5:5" ht="12.75" customHeight="1">
      <c r="E178" s="31" t="s">
        <v>2176</v>
      </c>
    </row>
    <row r="179" spans="1:16" ht="12.75" customHeight="1">
      <c r="A179" t="s">
        <v>50</v>
      </c>
      <c s="6" t="s">
        <v>191</v>
      </c>
      <c s="6" t="s">
        <v>2177</v>
      </c>
      <c t="s">
        <v>4</v>
      </c>
      <c s="26" t="s">
        <v>2178</v>
      </c>
      <c s="27" t="s">
        <v>98</v>
      </c>
      <c s="28">
        <v>2</v>
      </c>
      <c s="27">
        <v>0</v>
      </c>
      <c s="27">
        <f>ROUND(G179*H179,6)</f>
      </c>
      <c r="L179" s="29">
        <v>0</v>
      </c>
      <c s="24">
        <f>ROUND(ROUND(L179,2)*ROUND(G179,3),2)</f>
      </c>
      <c s="27" t="s">
        <v>55</v>
      </c>
      <c>
        <f>(M179*21)/100</f>
      </c>
      <c t="s">
        <v>27</v>
      </c>
    </row>
    <row r="180" spans="1:5" ht="12.75" customHeight="1">
      <c r="A180" s="30" t="s">
        <v>56</v>
      </c>
      <c r="E180" s="31" t="s">
        <v>2178</v>
      </c>
    </row>
    <row r="181" spans="1:5" ht="12.75" customHeight="1">
      <c r="A181" s="30" t="s">
        <v>57</v>
      </c>
      <c r="E181" s="32" t="s">
        <v>4</v>
      </c>
    </row>
    <row r="182" spans="5:5" ht="12.75" customHeight="1">
      <c r="E182" s="31" t="s">
        <v>58</v>
      </c>
    </row>
    <row r="183" spans="1:16" ht="12.75" customHeight="1">
      <c r="A183" t="s">
        <v>50</v>
      </c>
      <c s="6" t="s">
        <v>194</v>
      </c>
      <c s="6" t="s">
        <v>2179</v>
      </c>
      <c t="s">
        <v>4</v>
      </c>
      <c s="26" t="s">
        <v>2180</v>
      </c>
      <c s="27" t="s">
        <v>98</v>
      </c>
      <c s="28">
        <v>1</v>
      </c>
      <c s="27">
        <v>0</v>
      </c>
      <c s="27">
        <f>ROUND(G183*H183,6)</f>
      </c>
      <c r="L183" s="29">
        <v>0</v>
      </c>
      <c s="24">
        <f>ROUND(ROUND(L183,2)*ROUND(G183,3),2)</f>
      </c>
      <c s="27" t="s">
        <v>55</v>
      </c>
      <c>
        <f>(M183*21)/100</f>
      </c>
      <c t="s">
        <v>27</v>
      </c>
    </row>
    <row r="184" spans="1:5" ht="12.75" customHeight="1">
      <c r="A184" s="30" t="s">
        <v>56</v>
      </c>
      <c r="E184" s="31" t="s">
        <v>2180</v>
      </c>
    </row>
    <row r="185" spans="1:5" ht="12.75" customHeight="1">
      <c r="A185" s="30" t="s">
        <v>57</v>
      </c>
      <c r="E185" s="32" t="s">
        <v>4</v>
      </c>
    </row>
    <row r="186" spans="5:5" ht="12.75" customHeight="1">
      <c r="E186" s="31" t="s">
        <v>58</v>
      </c>
    </row>
    <row r="187" spans="1:16" ht="12.75" customHeight="1">
      <c r="A187" t="s">
        <v>50</v>
      </c>
      <c s="6" t="s">
        <v>197</v>
      </c>
      <c s="6" t="s">
        <v>2181</v>
      </c>
      <c t="s">
        <v>4</v>
      </c>
      <c s="26" t="s">
        <v>2182</v>
      </c>
      <c s="27" t="s">
        <v>98</v>
      </c>
      <c s="28">
        <v>1</v>
      </c>
      <c s="27">
        <v>0</v>
      </c>
      <c s="27">
        <f>ROUND(G187*H187,6)</f>
      </c>
      <c r="L187" s="29">
        <v>0</v>
      </c>
      <c s="24">
        <f>ROUND(ROUND(L187,2)*ROUND(G187,3),2)</f>
      </c>
      <c s="27" t="s">
        <v>55</v>
      </c>
      <c>
        <f>(M187*21)/100</f>
      </c>
      <c t="s">
        <v>27</v>
      </c>
    </row>
    <row r="188" spans="1:5" ht="12.75" customHeight="1">
      <c r="A188" s="30" t="s">
        <v>56</v>
      </c>
      <c r="E188" s="31" t="s">
        <v>2182</v>
      </c>
    </row>
    <row r="189" spans="1:5" ht="12.75" customHeight="1">
      <c r="A189" s="30" t="s">
        <v>57</v>
      </c>
      <c r="E189" s="32" t="s">
        <v>4</v>
      </c>
    </row>
    <row r="190" spans="5:5" ht="12.75" customHeight="1">
      <c r="E190" s="31" t="s">
        <v>58</v>
      </c>
    </row>
    <row r="191" spans="1:16" ht="12.75" customHeight="1">
      <c r="A191" t="s">
        <v>50</v>
      </c>
      <c s="6" t="s">
        <v>200</v>
      </c>
      <c s="6" t="s">
        <v>2183</v>
      </c>
      <c t="s">
        <v>4</v>
      </c>
      <c s="26" t="s">
        <v>2184</v>
      </c>
      <c s="27" t="s">
        <v>98</v>
      </c>
      <c s="28">
        <v>2</v>
      </c>
      <c s="27">
        <v>0</v>
      </c>
      <c s="27">
        <f>ROUND(G191*H191,6)</f>
      </c>
      <c r="L191" s="29">
        <v>0</v>
      </c>
      <c s="24">
        <f>ROUND(ROUND(L191,2)*ROUND(G191,3),2)</f>
      </c>
      <c s="27" t="s">
        <v>55</v>
      </c>
      <c>
        <f>(M191*21)/100</f>
      </c>
      <c t="s">
        <v>27</v>
      </c>
    </row>
    <row r="192" spans="1:5" ht="12.75" customHeight="1">
      <c r="A192" s="30" t="s">
        <v>56</v>
      </c>
      <c r="E192" s="31" t="s">
        <v>2184</v>
      </c>
    </row>
    <row r="193" spans="1:5" ht="12.75" customHeight="1">
      <c r="A193" s="30" t="s">
        <v>57</v>
      </c>
      <c r="E193" s="32" t="s">
        <v>4</v>
      </c>
    </row>
    <row r="194" spans="5:5" ht="12.75" customHeight="1">
      <c r="E194" s="31" t="s">
        <v>58</v>
      </c>
    </row>
    <row r="195" spans="1:16" ht="12.75" customHeight="1">
      <c r="A195" t="s">
        <v>50</v>
      </c>
      <c s="6" t="s">
        <v>203</v>
      </c>
      <c s="6" t="s">
        <v>2185</v>
      </c>
      <c t="s">
        <v>4</v>
      </c>
      <c s="26" t="s">
        <v>2186</v>
      </c>
      <c s="27" t="s">
        <v>98</v>
      </c>
      <c s="28">
        <v>2</v>
      </c>
      <c s="27">
        <v>0</v>
      </c>
      <c s="27">
        <f>ROUND(G195*H195,6)</f>
      </c>
      <c r="L195" s="29">
        <v>0</v>
      </c>
      <c s="24">
        <f>ROUND(ROUND(L195,2)*ROUND(G195,3),2)</f>
      </c>
      <c s="27" t="s">
        <v>55</v>
      </c>
      <c>
        <f>(M195*21)/100</f>
      </c>
      <c t="s">
        <v>27</v>
      </c>
    </row>
    <row r="196" spans="1:5" ht="12.75" customHeight="1">
      <c r="A196" s="30" t="s">
        <v>56</v>
      </c>
      <c r="E196" s="31" t="s">
        <v>2186</v>
      </c>
    </row>
    <row r="197" spans="1:5" ht="12.75" customHeight="1">
      <c r="A197" s="30" t="s">
        <v>57</v>
      </c>
      <c r="E197" s="32" t="s">
        <v>4</v>
      </c>
    </row>
    <row r="198" spans="5:5" ht="12.75" customHeight="1">
      <c r="E198" s="31" t="s">
        <v>58</v>
      </c>
    </row>
    <row r="199" spans="1:16" ht="12.75" customHeight="1">
      <c r="A199" t="s">
        <v>50</v>
      </c>
      <c s="6" t="s">
        <v>206</v>
      </c>
      <c s="6" t="s">
        <v>2187</v>
      </c>
      <c t="s">
        <v>4</v>
      </c>
      <c s="26" t="s">
        <v>2188</v>
      </c>
      <c s="27" t="s">
        <v>98</v>
      </c>
      <c s="28">
        <v>2</v>
      </c>
      <c s="27">
        <v>0</v>
      </c>
      <c s="27">
        <f>ROUND(G199*H199,6)</f>
      </c>
      <c r="L199" s="29">
        <v>0</v>
      </c>
      <c s="24">
        <f>ROUND(ROUND(L199,2)*ROUND(G199,3),2)</f>
      </c>
      <c s="27" t="s">
        <v>55</v>
      </c>
      <c>
        <f>(M199*21)/100</f>
      </c>
      <c t="s">
        <v>27</v>
      </c>
    </row>
    <row r="200" spans="1:5" ht="12.75" customHeight="1">
      <c r="A200" s="30" t="s">
        <v>56</v>
      </c>
      <c r="E200" s="31" t="s">
        <v>2188</v>
      </c>
    </row>
    <row r="201" spans="1:5" ht="12.75" customHeight="1">
      <c r="A201" s="30" t="s">
        <v>57</v>
      </c>
      <c r="E201" s="32" t="s">
        <v>4</v>
      </c>
    </row>
    <row r="202" spans="5:5" ht="12.75" customHeight="1">
      <c r="E202" s="31" t="s">
        <v>58</v>
      </c>
    </row>
    <row r="203" spans="1:16" ht="12.75" customHeight="1">
      <c r="A203" t="s">
        <v>50</v>
      </c>
      <c s="6" t="s">
        <v>209</v>
      </c>
      <c s="6" t="s">
        <v>851</v>
      </c>
      <c t="s">
        <v>4</v>
      </c>
      <c s="26" t="s">
        <v>852</v>
      </c>
      <c s="27" t="s">
        <v>98</v>
      </c>
      <c s="28">
        <v>1</v>
      </c>
      <c s="27">
        <v>0</v>
      </c>
      <c s="27">
        <f>ROUND(G203*H203,6)</f>
      </c>
      <c r="L203" s="29">
        <v>0</v>
      </c>
      <c s="24">
        <f>ROUND(ROUND(L203,2)*ROUND(G203,3),2)</f>
      </c>
      <c s="27" t="s">
        <v>55</v>
      </c>
      <c>
        <f>(M203*21)/100</f>
      </c>
      <c t="s">
        <v>27</v>
      </c>
    </row>
    <row r="204" spans="1:5" ht="12.75" customHeight="1">
      <c r="A204" s="30" t="s">
        <v>56</v>
      </c>
      <c r="E204" s="31" t="s">
        <v>852</v>
      </c>
    </row>
    <row r="205" spans="1:5" ht="12.75" customHeight="1">
      <c r="A205" s="30" t="s">
        <v>57</v>
      </c>
      <c r="E205" s="32" t="s">
        <v>4</v>
      </c>
    </row>
    <row r="206" spans="5:5" ht="12.75" customHeight="1">
      <c r="E206" s="31" t="s">
        <v>58</v>
      </c>
    </row>
    <row r="207" spans="1:16" ht="12.75" customHeight="1">
      <c r="A207" t="s">
        <v>50</v>
      </c>
      <c s="6" t="s">
        <v>212</v>
      </c>
      <c s="6" t="s">
        <v>853</v>
      </c>
      <c t="s">
        <v>4</v>
      </c>
      <c s="26" t="s">
        <v>854</v>
      </c>
      <c s="27" t="s">
        <v>98</v>
      </c>
      <c s="28">
        <v>11</v>
      </c>
      <c s="27">
        <v>0</v>
      </c>
      <c s="27">
        <f>ROUND(G207*H207,6)</f>
      </c>
      <c r="L207" s="29">
        <v>0</v>
      </c>
      <c s="24">
        <f>ROUND(ROUND(L207,2)*ROUND(G207,3),2)</f>
      </c>
      <c s="27" t="s">
        <v>55</v>
      </c>
      <c>
        <f>(M207*21)/100</f>
      </c>
      <c t="s">
        <v>27</v>
      </c>
    </row>
    <row r="208" spans="1:5" ht="12.75" customHeight="1">
      <c r="A208" s="30" t="s">
        <v>56</v>
      </c>
      <c r="E208" s="31" t="s">
        <v>854</v>
      </c>
    </row>
    <row r="209" spans="1:5" ht="12.75" customHeight="1">
      <c r="A209" s="30" t="s">
        <v>57</v>
      </c>
      <c r="E209" s="32" t="s">
        <v>4</v>
      </c>
    </row>
    <row r="210" spans="5:5" ht="12.75" customHeight="1">
      <c r="E210" s="31" t="s">
        <v>58</v>
      </c>
    </row>
    <row r="211" spans="1:16" ht="12.75" customHeight="1">
      <c r="A211" t="s">
        <v>50</v>
      </c>
      <c s="6" t="s">
        <v>215</v>
      </c>
      <c s="6" t="s">
        <v>855</v>
      </c>
      <c t="s">
        <v>4</v>
      </c>
      <c s="26" t="s">
        <v>856</v>
      </c>
      <c s="27" t="s">
        <v>98</v>
      </c>
      <c s="28">
        <v>1</v>
      </c>
      <c s="27">
        <v>0</v>
      </c>
      <c s="27">
        <f>ROUND(G211*H211,6)</f>
      </c>
      <c r="L211" s="29">
        <v>0</v>
      </c>
      <c s="24">
        <f>ROUND(ROUND(L211,2)*ROUND(G211,3),2)</f>
      </c>
      <c s="27" t="s">
        <v>55</v>
      </c>
      <c>
        <f>(M211*21)/100</f>
      </c>
      <c t="s">
        <v>27</v>
      </c>
    </row>
    <row r="212" spans="1:5" ht="12.75" customHeight="1">
      <c r="A212" s="30" t="s">
        <v>56</v>
      </c>
      <c r="E212" s="31" t="s">
        <v>856</v>
      </c>
    </row>
    <row r="213" spans="1:5" ht="12.75" customHeight="1">
      <c r="A213" s="30" t="s">
        <v>57</v>
      </c>
      <c r="E213" s="32" t="s">
        <v>4</v>
      </c>
    </row>
    <row r="214" spans="5:5" ht="12.75" customHeight="1">
      <c r="E214" s="31" t="s">
        <v>4</v>
      </c>
    </row>
    <row r="215" spans="1:16" ht="12.75" customHeight="1">
      <c r="A215" t="s">
        <v>50</v>
      </c>
      <c s="6" t="s">
        <v>218</v>
      </c>
      <c s="6" t="s">
        <v>1273</v>
      </c>
      <c t="s">
        <v>4</v>
      </c>
      <c s="26" t="s">
        <v>1274</v>
      </c>
      <c s="27" t="s">
        <v>98</v>
      </c>
      <c s="28">
        <v>1</v>
      </c>
      <c s="27">
        <v>0</v>
      </c>
      <c s="27">
        <f>ROUND(G215*H215,6)</f>
      </c>
      <c r="L215" s="29">
        <v>0</v>
      </c>
      <c s="24">
        <f>ROUND(ROUND(L215,2)*ROUND(G215,3),2)</f>
      </c>
      <c s="27" t="s">
        <v>55</v>
      </c>
      <c>
        <f>(M215*21)/100</f>
      </c>
      <c t="s">
        <v>27</v>
      </c>
    </row>
    <row r="216" spans="1:5" ht="12.75" customHeight="1">
      <c r="A216" s="30" t="s">
        <v>56</v>
      </c>
      <c r="E216" s="31" t="s">
        <v>1274</v>
      </c>
    </row>
    <row r="217" spans="1:5" ht="12.75" customHeight="1">
      <c r="A217" s="30" t="s">
        <v>57</v>
      </c>
      <c r="E217" s="32" t="s">
        <v>4</v>
      </c>
    </row>
    <row r="218" spans="5:5" ht="12.75" customHeight="1">
      <c r="E218" s="31" t="s">
        <v>58</v>
      </c>
    </row>
    <row r="219" spans="1:16" ht="12.75" customHeight="1">
      <c r="A219" t="s">
        <v>50</v>
      </c>
      <c s="6" t="s">
        <v>221</v>
      </c>
      <c s="6" t="s">
        <v>1634</v>
      </c>
      <c t="s">
        <v>4</v>
      </c>
      <c s="26" t="s">
        <v>1635</v>
      </c>
      <c s="27" t="s">
        <v>98</v>
      </c>
      <c s="28">
        <v>31</v>
      </c>
      <c s="27">
        <v>0</v>
      </c>
      <c s="27">
        <f>ROUND(G219*H219,6)</f>
      </c>
      <c r="L219" s="29">
        <v>0</v>
      </c>
      <c s="24">
        <f>ROUND(ROUND(L219,2)*ROUND(G219,3),2)</f>
      </c>
      <c s="27" t="s">
        <v>55</v>
      </c>
      <c>
        <f>(M219*21)/100</f>
      </c>
      <c t="s">
        <v>27</v>
      </c>
    </row>
    <row r="220" spans="1:5" ht="12.75" customHeight="1">
      <c r="A220" s="30" t="s">
        <v>56</v>
      </c>
      <c r="E220" s="31" t="s">
        <v>1635</v>
      </c>
    </row>
    <row r="221" spans="1:5" ht="12.75" customHeight="1">
      <c r="A221" s="30" t="s">
        <v>57</v>
      </c>
      <c r="E221" s="32" t="s">
        <v>4</v>
      </c>
    </row>
    <row r="222" spans="5:5" ht="12.75" customHeight="1">
      <c r="E222" s="31" t="s">
        <v>58</v>
      </c>
    </row>
    <row r="223" spans="1:16" ht="12.75" customHeight="1">
      <c r="A223" t="s">
        <v>50</v>
      </c>
      <c s="6" t="s">
        <v>224</v>
      </c>
      <c s="6" t="s">
        <v>2189</v>
      </c>
      <c t="s">
        <v>4</v>
      </c>
      <c s="26" t="s">
        <v>2190</v>
      </c>
      <c s="27" t="s">
        <v>98</v>
      </c>
      <c s="28">
        <v>2</v>
      </c>
      <c s="27">
        <v>0</v>
      </c>
      <c s="27">
        <f>ROUND(G223*H223,6)</f>
      </c>
      <c r="L223" s="29">
        <v>0</v>
      </c>
      <c s="24">
        <f>ROUND(ROUND(L223,2)*ROUND(G223,3),2)</f>
      </c>
      <c s="27" t="s">
        <v>55</v>
      </c>
      <c>
        <f>(M223*21)/100</f>
      </c>
      <c t="s">
        <v>27</v>
      </c>
    </row>
    <row r="224" spans="1:5" ht="12.75" customHeight="1">
      <c r="A224" s="30" t="s">
        <v>56</v>
      </c>
      <c r="E224" s="31" t="s">
        <v>2190</v>
      </c>
    </row>
    <row r="225" spans="1:5" ht="12.75" customHeight="1">
      <c r="A225" s="30" t="s">
        <v>57</v>
      </c>
      <c r="E225" s="32" t="s">
        <v>4</v>
      </c>
    </row>
    <row r="226" spans="5:5" ht="12.75" customHeight="1">
      <c r="E226" s="31" t="s">
        <v>58</v>
      </c>
    </row>
    <row r="227" spans="1:16" ht="12.75" customHeight="1">
      <c r="A227" t="s">
        <v>50</v>
      </c>
      <c s="6" t="s">
        <v>227</v>
      </c>
      <c s="6" t="s">
        <v>1637</v>
      </c>
      <c t="s">
        <v>4</v>
      </c>
      <c s="26" t="s">
        <v>1638</v>
      </c>
      <c s="27" t="s">
        <v>98</v>
      </c>
      <c s="28">
        <v>2</v>
      </c>
      <c s="27">
        <v>0</v>
      </c>
      <c s="27">
        <f>ROUND(G227*H227,6)</f>
      </c>
      <c r="L227" s="29">
        <v>0</v>
      </c>
      <c s="24">
        <f>ROUND(ROUND(L227,2)*ROUND(G227,3),2)</f>
      </c>
      <c s="27" t="s">
        <v>55</v>
      </c>
      <c>
        <f>(M227*21)/100</f>
      </c>
      <c t="s">
        <v>27</v>
      </c>
    </row>
    <row r="228" spans="1:5" ht="12.75" customHeight="1">
      <c r="A228" s="30" t="s">
        <v>56</v>
      </c>
      <c r="E228" s="31" t="s">
        <v>1638</v>
      </c>
    </row>
    <row r="229" spans="1:5" ht="12.75" customHeight="1">
      <c r="A229" s="30" t="s">
        <v>57</v>
      </c>
      <c r="E229" s="32" t="s">
        <v>4</v>
      </c>
    </row>
    <row r="230" spans="5:5" ht="12.75" customHeight="1">
      <c r="E230" s="31" t="s">
        <v>58</v>
      </c>
    </row>
    <row r="231" spans="1:16" ht="12.75" customHeight="1">
      <c r="A231" t="s">
        <v>50</v>
      </c>
      <c s="6" t="s">
        <v>230</v>
      </c>
      <c s="6" t="s">
        <v>1640</v>
      </c>
      <c t="s">
        <v>4</v>
      </c>
      <c s="26" t="s">
        <v>1641</v>
      </c>
      <c s="27" t="s">
        <v>98</v>
      </c>
      <c s="28">
        <v>11</v>
      </c>
      <c s="27">
        <v>0</v>
      </c>
      <c s="27">
        <f>ROUND(G231*H231,6)</f>
      </c>
      <c r="L231" s="29">
        <v>0</v>
      </c>
      <c s="24">
        <f>ROUND(ROUND(L231,2)*ROUND(G231,3),2)</f>
      </c>
      <c s="27" t="s">
        <v>55</v>
      </c>
      <c>
        <f>(M231*21)/100</f>
      </c>
      <c t="s">
        <v>27</v>
      </c>
    </row>
    <row r="232" spans="1:5" ht="12.75" customHeight="1">
      <c r="A232" s="30" t="s">
        <v>56</v>
      </c>
      <c r="E232" s="31" t="s">
        <v>1641</v>
      </c>
    </row>
    <row r="233" spans="1:5" ht="12.75" customHeight="1">
      <c r="A233" s="30" t="s">
        <v>57</v>
      </c>
      <c r="E233" s="32" t="s">
        <v>4</v>
      </c>
    </row>
    <row r="234" spans="5:5" ht="12.75" customHeight="1">
      <c r="E234" s="31" t="s">
        <v>58</v>
      </c>
    </row>
    <row r="235" spans="1:16" ht="12.75" customHeight="1">
      <c r="A235" t="s">
        <v>50</v>
      </c>
      <c s="6" t="s">
        <v>233</v>
      </c>
      <c s="6" t="s">
        <v>1999</v>
      </c>
      <c t="s">
        <v>4</v>
      </c>
      <c s="26" t="s">
        <v>2000</v>
      </c>
      <c s="27" t="s">
        <v>98</v>
      </c>
      <c s="28">
        <v>6</v>
      </c>
      <c s="27">
        <v>0</v>
      </c>
      <c s="27">
        <f>ROUND(G235*H235,6)</f>
      </c>
      <c r="L235" s="29">
        <v>0</v>
      </c>
      <c s="24">
        <f>ROUND(ROUND(L235,2)*ROUND(G235,3),2)</f>
      </c>
      <c s="27" t="s">
        <v>55</v>
      </c>
      <c>
        <f>(M235*21)/100</f>
      </c>
      <c t="s">
        <v>27</v>
      </c>
    </row>
    <row r="236" spans="1:5" ht="12.75" customHeight="1">
      <c r="A236" s="30" t="s">
        <v>56</v>
      </c>
      <c r="E236" s="31" t="s">
        <v>2000</v>
      </c>
    </row>
    <row r="237" spans="1:5" ht="12.75" customHeight="1">
      <c r="A237" s="30" t="s">
        <v>57</v>
      </c>
      <c r="E237" s="32" t="s">
        <v>4</v>
      </c>
    </row>
    <row r="238" spans="5:5" ht="12.75" customHeight="1">
      <c r="E238" s="31" t="s">
        <v>58</v>
      </c>
    </row>
    <row r="239" spans="1:16" ht="12.75" customHeight="1">
      <c r="A239" t="s">
        <v>50</v>
      </c>
      <c s="6" t="s">
        <v>236</v>
      </c>
      <c s="6" t="s">
        <v>2001</v>
      </c>
      <c t="s">
        <v>4</v>
      </c>
      <c s="26" t="s">
        <v>2002</v>
      </c>
      <c s="27" t="s">
        <v>98</v>
      </c>
      <c s="28">
        <v>1</v>
      </c>
      <c s="27">
        <v>0</v>
      </c>
      <c s="27">
        <f>ROUND(G239*H239,6)</f>
      </c>
      <c r="L239" s="29">
        <v>0</v>
      </c>
      <c s="24">
        <f>ROUND(ROUND(L239,2)*ROUND(G239,3),2)</f>
      </c>
      <c s="27" t="s">
        <v>55</v>
      </c>
      <c>
        <f>(M239*21)/100</f>
      </c>
      <c t="s">
        <v>27</v>
      </c>
    </row>
    <row r="240" spans="1:5" ht="12.75" customHeight="1">
      <c r="A240" s="30" t="s">
        <v>56</v>
      </c>
      <c r="E240" s="31" t="s">
        <v>2002</v>
      </c>
    </row>
    <row r="241" spans="1:5" ht="12.75" customHeight="1">
      <c r="A241" s="30" t="s">
        <v>57</v>
      </c>
      <c r="E241" s="32" t="s">
        <v>4</v>
      </c>
    </row>
    <row r="242" spans="5:5" ht="12.75" customHeight="1">
      <c r="E242" s="31" t="s">
        <v>58</v>
      </c>
    </row>
    <row r="243" spans="1:16" ht="12.75" customHeight="1">
      <c r="A243" t="s">
        <v>50</v>
      </c>
      <c s="6" t="s">
        <v>239</v>
      </c>
      <c s="6" t="s">
        <v>1275</v>
      </c>
      <c t="s">
        <v>4</v>
      </c>
      <c s="26" t="s">
        <v>1276</v>
      </c>
      <c s="27" t="s">
        <v>98</v>
      </c>
      <c s="28">
        <v>1</v>
      </c>
      <c s="27">
        <v>0</v>
      </c>
      <c s="27">
        <f>ROUND(G243*H243,6)</f>
      </c>
      <c r="L243" s="29">
        <v>0</v>
      </c>
      <c s="24">
        <f>ROUND(ROUND(L243,2)*ROUND(G243,3),2)</f>
      </c>
      <c s="27" t="s">
        <v>55</v>
      </c>
      <c>
        <f>(M243*21)/100</f>
      </c>
      <c t="s">
        <v>27</v>
      </c>
    </row>
    <row r="244" spans="1:5" ht="12.75" customHeight="1">
      <c r="A244" s="30" t="s">
        <v>56</v>
      </c>
      <c r="E244" s="31" t="s">
        <v>1276</v>
      </c>
    </row>
    <row r="245" spans="1:5" ht="12.75" customHeight="1">
      <c r="A245" s="30" t="s">
        <v>57</v>
      </c>
      <c r="E245" s="32" t="s">
        <v>4</v>
      </c>
    </row>
    <row r="246" spans="5:5" ht="12.75" customHeight="1">
      <c r="E246" s="31" t="s">
        <v>58</v>
      </c>
    </row>
    <row r="247" spans="1:16" ht="12.75" customHeight="1">
      <c r="A247" t="s">
        <v>50</v>
      </c>
      <c s="6" t="s">
        <v>243</v>
      </c>
      <c s="6" t="s">
        <v>863</v>
      </c>
      <c t="s">
        <v>4</v>
      </c>
      <c s="26" t="s">
        <v>864</v>
      </c>
      <c s="27" t="s">
        <v>264</v>
      </c>
      <c s="28">
        <v>80</v>
      </c>
      <c s="27">
        <v>0</v>
      </c>
      <c s="27">
        <f>ROUND(G247*H247,6)</f>
      </c>
      <c r="L247" s="29">
        <v>0</v>
      </c>
      <c s="24">
        <f>ROUND(ROUND(L247,2)*ROUND(G247,3),2)</f>
      </c>
      <c s="27" t="s">
        <v>55</v>
      </c>
      <c>
        <f>(M247*21)/100</f>
      </c>
      <c t="s">
        <v>27</v>
      </c>
    </row>
    <row r="248" spans="1:5" ht="12.75" customHeight="1">
      <c r="A248" s="30" t="s">
        <v>56</v>
      </c>
      <c r="E248" s="31" t="s">
        <v>864</v>
      </c>
    </row>
    <row r="249" spans="1:5" ht="12.75" customHeight="1">
      <c r="A249" s="30" t="s">
        <v>57</v>
      </c>
      <c r="E249" s="32" t="s">
        <v>4</v>
      </c>
    </row>
    <row r="250" spans="5:5" ht="12.75" customHeight="1">
      <c r="E250" s="31" t="s">
        <v>58</v>
      </c>
    </row>
    <row r="251" spans="1:16" ht="12.75" customHeight="1">
      <c r="A251" t="s">
        <v>50</v>
      </c>
      <c s="6" t="s">
        <v>246</v>
      </c>
      <c s="6" t="s">
        <v>867</v>
      </c>
      <c t="s">
        <v>4</v>
      </c>
      <c s="26" t="s">
        <v>868</v>
      </c>
      <c s="27" t="s">
        <v>264</v>
      </c>
      <c s="28">
        <v>80</v>
      </c>
      <c s="27">
        <v>0</v>
      </c>
      <c s="27">
        <f>ROUND(G251*H251,6)</f>
      </c>
      <c r="L251" s="29">
        <v>0</v>
      </c>
      <c s="24">
        <f>ROUND(ROUND(L251,2)*ROUND(G251,3),2)</f>
      </c>
      <c s="27" t="s">
        <v>55</v>
      </c>
      <c>
        <f>(M251*21)/100</f>
      </c>
      <c t="s">
        <v>27</v>
      </c>
    </row>
    <row r="252" spans="1:5" ht="12.75" customHeight="1">
      <c r="A252" s="30" t="s">
        <v>56</v>
      </c>
      <c r="E252" s="31" t="s">
        <v>868</v>
      </c>
    </row>
    <row r="253" spans="1:5" ht="12.75" customHeight="1">
      <c r="A253" s="30" t="s">
        <v>57</v>
      </c>
      <c r="E253" s="32" t="s">
        <v>4</v>
      </c>
    </row>
    <row r="254" spans="5:5" ht="12.75" customHeight="1">
      <c r="E254" s="31" t="s">
        <v>58</v>
      </c>
    </row>
    <row r="255" spans="1:16" ht="12.75" customHeight="1">
      <c r="A255" t="s">
        <v>50</v>
      </c>
      <c s="6" t="s">
        <v>249</v>
      </c>
      <c s="6" t="s">
        <v>869</v>
      </c>
      <c t="s">
        <v>4</v>
      </c>
      <c s="26" t="s">
        <v>870</v>
      </c>
      <c s="27" t="s">
        <v>264</v>
      </c>
      <c s="28">
        <v>40</v>
      </c>
      <c s="27">
        <v>0</v>
      </c>
      <c s="27">
        <f>ROUND(G255*H255,6)</f>
      </c>
      <c r="L255" s="29">
        <v>0</v>
      </c>
      <c s="24">
        <f>ROUND(ROUND(L255,2)*ROUND(G255,3),2)</f>
      </c>
      <c s="27" t="s">
        <v>55</v>
      </c>
      <c>
        <f>(M255*21)/100</f>
      </c>
      <c t="s">
        <v>27</v>
      </c>
    </row>
    <row r="256" spans="1:5" ht="12.75" customHeight="1">
      <c r="A256" s="30" t="s">
        <v>56</v>
      </c>
      <c r="E256" s="31" t="s">
        <v>870</v>
      </c>
    </row>
    <row r="257" spans="1:5" ht="12.75" customHeight="1">
      <c r="A257" s="30" t="s">
        <v>57</v>
      </c>
      <c r="E257" s="32" t="s">
        <v>4</v>
      </c>
    </row>
    <row r="258" spans="5:5" ht="12.75" customHeight="1">
      <c r="E258" s="31" t="s">
        <v>58</v>
      </c>
    </row>
    <row r="259" spans="1:16" ht="12.75" customHeight="1">
      <c r="A259" t="s">
        <v>50</v>
      </c>
      <c s="6" t="s">
        <v>252</v>
      </c>
      <c s="6" t="s">
        <v>974</v>
      </c>
      <c t="s">
        <v>4</v>
      </c>
      <c s="26" t="s">
        <v>975</v>
      </c>
      <c s="27" t="s">
        <v>264</v>
      </c>
      <c s="28">
        <v>40</v>
      </c>
      <c s="27">
        <v>0</v>
      </c>
      <c s="27">
        <f>ROUND(G259*H259,6)</f>
      </c>
      <c r="L259" s="29">
        <v>0</v>
      </c>
      <c s="24">
        <f>ROUND(ROUND(L259,2)*ROUND(G259,3),2)</f>
      </c>
      <c s="27" t="s">
        <v>55</v>
      </c>
      <c>
        <f>(M259*21)/100</f>
      </c>
      <c t="s">
        <v>27</v>
      </c>
    </row>
    <row r="260" spans="1:5" ht="12.75" customHeight="1">
      <c r="A260" s="30" t="s">
        <v>56</v>
      </c>
      <c r="E260" s="31" t="s">
        <v>975</v>
      </c>
    </row>
    <row r="261" spans="1:5" ht="12.75" customHeight="1">
      <c r="A261" s="30" t="s">
        <v>57</v>
      </c>
      <c r="E261" s="32" t="s">
        <v>4</v>
      </c>
    </row>
    <row r="262" spans="5:5" ht="12.75" customHeight="1">
      <c r="E262" s="31" t="s">
        <v>58</v>
      </c>
    </row>
    <row r="263" spans="1:16" ht="12.75" customHeight="1">
      <c r="A263" t="s">
        <v>50</v>
      </c>
      <c s="6" t="s">
        <v>255</v>
      </c>
      <c s="6" t="s">
        <v>871</v>
      </c>
      <c t="s">
        <v>4</v>
      </c>
      <c s="26" t="s">
        <v>872</v>
      </c>
      <c s="27" t="s">
        <v>98</v>
      </c>
      <c s="28">
        <v>20</v>
      </c>
      <c s="27">
        <v>0</v>
      </c>
      <c s="27">
        <f>ROUND(G263*H263,6)</f>
      </c>
      <c r="L263" s="29">
        <v>0</v>
      </c>
      <c s="24">
        <f>ROUND(ROUND(L263,2)*ROUND(G263,3),2)</f>
      </c>
      <c s="27" t="s">
        <v>55</v>
      </c>
      <c>
        <f>(M263*21)/100</f>
      </c>
      <c t="s">
        <v>27</v>
      </c>
    </row>
    <row r="264" spans="1:5" ht="12.75" customHeight="1">
      <c r="A264" s="30" t="s">
        <v>56</v>
      </c>
      <c r="E264" s="31" t="s">
        <v>872</v>
      </c>
    </row>
    <row r="265" spans="1:5" ht="12.75" customHeight="1">
      <c r="A265" s="30" t="s">
        <v>57</v>
      </c>
      <c r="E265" s="32" t="s">
        <v>4</v>
      </c>
    </row>
    <row r="266" spans="5:5" ht="12.75" customHeight="1">
      <c r="E266" s="31" t="s">
        <v>58</v>
      </c>
    </row>
    <row r="267" spans="1:16" ht="12.75" customHeight="1">
      <c r="A267" t="s">
        <v>50</v>
      </c>
      <c s="6" t="s">
        <v>258</v>
      </c>
      <c s="6" t="s">
        <v>1645</v>
      </c>
      <c t="s">
        <v>4</v>
      </c>
      <c s="26" t="s">
        <v>1646</v>
      </c>
      <c s="27" t="s">
        <v>98</v>
      </c>
      <c s="28">
        <v>100</v>
      </c>
      <c s="27">
        <v>0</v>
      </c>
      <c s="27">
        <f>ROUND(G267*H267,6)</f>
      </c>
      <c r="L267" s="29">
        <v>0</v>
      </c>
      <c s="24">
        <f>ROUND(ROUND(L267,2)*ROUND(G267,3),2)</f>
      </c>
      <c s="27" t="s">
        <v>55</v>
      </c>
      <c>
        <f>(M267*21)/100</f>
      </c>
      <c t="s">
        <v>27</v>
      </c>
    </row>
    <row r="268" spans="1:5" ht="12.75" customHeight="1">
      <c r="A268" s="30" t="s">
        <v>56</v>
      </c>
      <c r="E268" s="31" t="s">
        <v>1646</v>
      </c>
    </row>
    <row r="269" spans="1:5" ht="12.75" customHeight="1">
      <c r="A269" s="30" t="s">
        <v>57</v>
      </c>
      <c r="E269" s="32" t="s">
        <v>4</v>
      </c>
    </row>
    <row r="270" spans="5:5" ht="12.75" customHeight="1">
      <c r="E270" s="31" t="s">
        <v>58</v>
      </c>
    </row>
    <row r="271" spans="1:16" ht="12.75" customHeight="1">
      <c r="A271" t="s">
        <v>50</v>
      </c>
      <c s="6" t="s">
        <v>261</v>
      </c>
      <c s="6" t="s">
        <v>1180</v>
      </c>
      <c t="s">
        <v>4</v>
      </c>
      <c s="26" t="s">
        <v>1181</v>
      </c>
      <c s="27" t="s">
        <v>98</v>
      </c>
      <c s="28">
        <v>50</v>
      </c>
      <c s="27">
        <v>0</v>
      </c>
      <c s="27">
        <f>ROUND(G271*H271,6)</f>
      </c>
      <c r="L271" s="29">
        <v>0</v>
      </c>
      <c s="24">
        <f>ROUND(ROUND(L271,2)*ROUND(G271,3),2)</f>
      </c>
      <c s="27" t="s">
        <v>55</v>
      </c>
      <c>
        <f>(M271*21)/100</f>
      </c>
      <c t="s">
        <v>27</v>
      </c>
    </row>
    <row r="272" spans="1:5" ht="12.75" customHeight="1">
      <c r="A272" s="30" t="s">
        <v>56</v>
      </c>
      <c r="E272" s="31" t="s">
        <v>1181</v>
      </c>
    </row>
    <row r="273" spans="1:5" ht="12.75" customHeight="1">
      <c r="A273" s="30" t="s">
        <v>57</v>
      </c>
      <c r="E273" s="32" t="s">
        <v>4</v>
      </c>
    </row>
    <row r="274" spans="5:5" ht="12.75" customHeight="1">
      <c r="E274" s="31" t="s">
        <v>58</v>
      </c>
    </row>
    <row r="275" spans="1:16" ht="12.75" customHeight="1">
      <c r="A275" t="s">
        <v>50</v>
      </c>
      <c s="6" t="s">
        <v>265</v>
      </c>
      <c s="6" t="s">
        <v>2003</v>
      </c>
      <c t="s">
        <v>4</v>
      </c>
      <c s="26" t="s">
        <v>2004</v>
      </c>
      <c s="27" t="s">
        <v>98</v>
      </c>
      <c s="28">
        <v>50</v>
      </c>
      <c s="27">
        <v>0</v>
      </c>
      <c s="27">
        <f>ROUND(G275*H275,6)</f>
      </c>
      <c r="L275" s="29">
        <v>0</v>
      </c>
      <c s="24">
        <f>ROUND(ROUND(L275,2)*ROUND(G275,3),2)</f>
      </c>
      <c s="27" t="s">
        <v>55</v>
      </c>
      <c>
        <f>(M275*21)/100</f>
      </c>
      <c t="s">
        <v>27</v>
      </c>
    </row>
    <row r="276" spans="1:5" ht="12.75" customHeight="1">
      <c r="A276" s="30" t="s">
        <v>56</v>
      </c>
      <c r="E276" s="31" t="s">
        <v>2004</v>
      </c>
    </row>
    <row r="277" spans="1:5" ht="12.75" customHeight="1">
      <c r="A277" s="30" t="s">
        <v>57</v>
      </c>
      <c r="E277" s="32" t="s">
        <v>4</v>
      </c>
    </row>
    <row r="278" spans="5:5" ht="12.75" customHeight="1">
      <c r="E278" s="31" t="s">
        <v>58</v>
      </c>
    </row>
    <row r="279" spans="1:13" ht="12.75" customHeight="1">
      <c r="A279" t="s">
        <v>47</v>
      </c>
      <c r="C279" s="7" t="s">
        <v>387</v>
      </c>
      <c r="E279" s="25" t="s">
        <v>1208</v>
      </c>
      <c r="J279" s="24">
        <f>0</f>
      </c>
      <c s="24">
        <f>0</f>
      </c>
      <c s="24">
        <f>0+L280+L284+L288+L292+L296+L300+L304+L308+L312+L316+L320+L324+L328</f>
      </c>
      <c s="24">
        <f>0+M280+M284+M288+M292+M296+M300+M304+M308+M312+M316+M320+M324+M328</f>
      </c>
    </row>
    <row r="280" spans="1:16" ht="12.75" customHeight="1">
      <c r="A280" t="s">
        <v>50</v>
      </c>
      <c s="6" t="s">
        <v>370</v>
      </c>
      <c s="6" t="s">
        <v>2191</v>
      </c>
      <c t="s">
        <v>4</v>
      </c>
      <c s="26" t="s">
        <v>2192</v>
      </c>
      <c s="27" t="s">
        <v>98</v>
      </c>
      <c s="28">
        <v>8</v>
      </c>
      <c s="27">
        <v>0</v>
      </c>
      <c s="27">
        <f>ROUND(G280*H280,6)</f>
      </c>
      <c r="L280" s="29">
        <v>0</v>
      </c>
      <c s="24">
        <f>ROUND(ROUND(L280,2)*ROUND(G280,3),2)</f>
      </c>
      <c s="27" t="s">
        <v>55</v>
      </c>
      <c>
        <f>(M280*21)/100</f>
      </c>
      <c t="s">
        <v>27</v>
      </c>
    </row>
    <row r="281" spans="1:5" ht="12.75" customHeight="1">
      <c r="A281" s="30" t="s">
        <v>56</v>
      </c>
      <c r="E281" s="31" t="s">
        <v>2192</v>
      </c>
    </row>
    <row r="282" spans="1:5" ht="12.75" customHeight="1">
      <c r="A282" s="30" t="s">
        <v>57</v>
      </c>
      <c r="E282" s="32" t="s">
        <v>4</v>
      </c>
    </row>
    <row r="283" spans="5:5" ht="12.75" customHeight="1">
      <c r="E283" s="31" t="s">
        <v>2193</v>
      </c>
    </row>
    <row r="284" spans="1:16" ht="12.75" customHeight="1">
      <c r="A284" t="s">
        <v>50</v>
      </c>
      <c s="6" t="s">
        <v>373</v>
      </c>
      <c s="6" t="s">
        <v>2194</v>
      </c>
      <c t="s">
        <v>4</v>
      </c>
      <c s="26" t="s">
        <v>2195</v>
      </c>
      <c s="27" t="s">
        <v>98</v>
      </c>
      <c s="28">
        <v>2</v>
      </c>
      <c s="27">
        <v>0</v>
      </c>
      <c s="27">
        <f>ROUND(G284*H284,6)</f>
      </c>
      <c r="L284" s="29">
        <v>0</v>
      </c>
      <c s="24">
        <f>ROUND(ROUND(L284,2)*ROUND(G284,3),2)</f>
      </c>
      <c s="27" t="s">
        <v>55</v>
      </c>
      <c>
        <f>(M284*21)/100</f>
      </c>
      <c t="s">
        <v>27</v>
      </c>
    </row>
    <row r="285" spans="1:5" ht="12.75" customHeight="1">
      <c r="A285" s="30" t="s">
        <v>56</v>
      </c>
      <c r="E285" s="31" t="s">
        <v>2195</v>
      </c>
    </row>
    <row r="286" spans="1:5" ht="12.75" customHeight="1">
      <c r="A286" s="30" t="s">
        <v>57</v>
      </c>
      <c r="E286" s="32" t="s">
        <v>4</v>
      </c>
    </row>
    <row r="287" spans="5:5" ht="12.75" customHeight="1">
      <c r="E287" s="31" t="s">
        <v>2193</v>
      </c>
    </row>
    <row r="288" spans="1:16" ht="12.75" customHeight="1">
      <c r="A288" t="s">
        <v>50</v>
      </c>
      <c s="6" t="s">
        <v>376</v>
      </c>
      <c s="6" t="s">
        <v>2196</v>
      </c>
      <c t="s">
        <v>4</v>
      </c>
      <c s="26" t="s">
        <v>2197</v>
      </c>
      <c s="27" t="s">
        <v>98</v>
      </c>
      <c s="28">
        <v>3</v>
      </c>
      <c s="27">
        <v>0</v>
      </c>
      <c s="27">
        <f>ROUND(G288*H288,6)</f>
      </c>
      <c r="L288" s="29">
        <v>0</v>
      </c>
      <c s="24">
        <f>ROUND(ROUND(L288,2)*ROUND(G288,3),2)</f>
      </c>
      <c s="27" t="s">
        <v>55</v>
      </c>
      <c>
        <f>(M288*21)/100</f>
      </c>
      <c t="s">
        <v>27</v>
      </c>
    </row>
    <row r="289" spans="1:5" ht="12.75" customHeight="1">
      <c r="A289" s="30" t="s">
        <v>56</v>
      </c>
      <c r="E289" s="31" t="s">
        <v>2197</v>
      </c>
    </row>
    <row r="290" spans="1:5" ht="12.75" customHeight="1">
      <c r="A290" s="30" t="s">
        <v>57</v>
      </c>
      <c r="E290" s="32" t="s">
        <v>4</v>
      </c>
    </row>
    <row r="291" spans="5:5" ht="12.75" customHeight="1">
      <c r="E291" s="31" t="s">
        <v>2193</v>
      </c>
    </row>
    <row r="292" spans="1:16" ht="12.75" customHeight="1">
      <c r="A292" t="s">
        <v>50</v>
      </c>
      <c s="6" t="s">
        <v>379</v>
      </c>
      <c s="6" t="s">
        <v>2198</v>
      </c>
      <c t="s">
        <v>4</v>
      </c>
      <c s="26" t="s">
        <v>2199</v>
      </c>
      <c s="27" t="s">
        <v>1085</v>
      </c>
      <c s="28">
        <v>500</v>
      </c>
      <c s="27">
        <v>0</v>
      </c>
      <c s="27">
        <f>ROUND(G292*H292,6)</f>
      </c>
      <c r="L292" s="29">
        <v>0</v>
      </c>
      <c s="24">
        <f>ROUND(ROUND(L292,2)*ROUND(G292,3),2)</f>
      </c>
      <c s="27" t="s">
        <v>55</v>
      </c>
      <c>
        <f>(M292*21)/100</f>
      </c>
      <c t="s">
        <v>27</v>
      </c>
    </row>
    <row r="293" spans="1:5" ht="12.75" customHeight="1">
      <c r="A293" s="30" t="s">
        <v>56</v>
      </c>
      <c r="E293" s="31" t="s">
        <v>2199</v>
      </c>
    </row>
    <row r="294" spans="1:5" ht="12.75" customHeight="1">
      <c r="A294" s="30" t="s">
        <v>57</v>
      </c>
      <c r="E294" s="32" t="s">
        <v>4</v>
      </c>
    </row>
    <row r="295" spans="5:5" ht="12.75" customHeight="1">
      <c r="E295" s="31" t="s">
        <v>2193</v>
      </c>
    </row>
    <row r="296" spans="1:16" ht="12.75" customHeight="1">
      <c r="A296" t="s">
        <v>50</v>
      </c>
      <c s="6" t="s">
        <v>382</v>
      </c>
      <c s="6" t="s">
        <v>2200</v>
      </c>
      <c t="s">
        <v>4</v>
      </c>
      <c s="26" t="s">
        <v>2201</v>
      </c>
      <c s="27" t="s">
        <v>98</v>
      </c>
      <c s="28">
        <v>3</v>
      </c>
      <c s="27">
        <v>0</v>
      </c>
      <c s="27">
        <f>ROUND(G296*H296,6)</f>
      </c>
      <c r="L296" s="29">
        <v>0</v>
      </c>
      <c s="24">
        <f>ROUND(ROUND(L296,2)*ROUND(G296,3),2)</f>
      </c>
      <c s="27" t="s">
        <v>55</v>
      </c>
      <c>
        <f>(M296*21)/100</f>
      </c>
      <c t="s">
        <v>27</v>
      </c>
    </row>
    <row r="297" spans="1:5" ht="12.75" customHeight="1">
      <c r="A297" s="30" t="s">
        <v>56</v>
      </c>
      <c r="E297" s="31" t="s">
        <v>2201</v>
      </c>
    </row>
    <row r="298" spans="1:5" ht="12.75" customHeight="1">
      <c r="A298" s="30" t="s">
        <v>57</v>
      </c>
      <c r="E298" s="32" t="s">
        <v>4</v>
      </c>
    </row>
    <row r="299" spans="5:5" ht="12.75" customHeight="1">
      <c r="E299" s="31" t="s">
        <v>2193</v>
      </c>
    </row>
    <row r="300" spans="1:16" ht="12.75" customHeight="1">
      <c r="A300" t="s">
        <v>50</v>
      </c>
      <c s="6" t="s">
        <v>385</v>
      </c>
      <c s="6" t="s">
        <v>2202</v>
      </c>
      <c t="s">
        <v>4</v>
      </c>
      <c s="26" t="s">
        <v>2203</v>
      </c>
      <c s="27" t="s">
        <v>98</v>
      </c>
      <c s="28">
        <v>5</v>
      </c>
      <c s="27">
        <v>0</v>
      </c>
      <c s="27">
        <f>ROUND(G300*H300,6)</f>
      </c>
      <c r="L300" s="29">
        <v>0</v>
      </c>
      <c s="24">
        <f>ROUND(ROUND(L300,2)*ROUND(G300,3),2)</f>
      </c>
      <c s="27" t="s">
        <v>55</v>
      </c>
      <c>
        <f>(M300*21)/100</f>
      </c>
      <c t="s">
        <v>27</v>
      </c>
    </row>
    <row r="301" spans="1:5" ht="12.75" customHeight="1">
      <c r="A301" s="30" t="s">
        <v>56</v>
      </c>
      <c r="E301" s="31" t="s">
        <v>2203</v>
      </c>
    </row>
    <row r="302" spans="1:5" ht="12.75" customHeight="1">
      <c r="A302" s="30" t="s">
        <v>57</v>
      </c>
      <c r="E302" s="32" t="s">
        <v>4</v>
      </c>
    </row>
    <row r="303" spans="5:5" ht="12.75" customHeight="1">
      <c r="E303" s="31" t="s">
        <v>2193</v>
      </c>
    </row>
    <row r="304" spans="1:16" ht="12.75" customHeight="1">
      <c r="A304" t="s">
        <v>50</v>
      </c>
      <c s="6" t="s">
        <v>386</v>
      </c>
      <c s="6" t="s">
        <v>2204</v>
      </c>
      <c t="s">
        <v>4</v>
      </c>
      <c s="26" t="s">
        <v>2205</v>
      </c>
      <c s="27" t="s">
        <v>82</v>
      </c>
      <c s="28">
        <v>250</v>
      </c>
      <c s="27">
        <v>0</v>
      </c>
      <c s="27">
        <f>ROUND(G304*H304,6)</f>
      </c>
      <c r="L304" s="29">
        <v>0</v>
      </c>
      <c s="24">
        <f>ROUND(ROUND(L304,2)*ROUND(G304,3),2)</f>
      </c>
      <c s="27" t="s">
        <v>55</v>
      </c>
      <c>
        <f>(M304*21)/100</f>
      </c>
      <c t="s">
        <v>27</v>
      </c>
    </row>
    <row r="305" spans="1:5" ht="12.75" customHeight="1">
      <c r="A305" s="30" t="s">
        <v>56</v>
      </c>
      <c r="E305" s="31" t="s">
        <v>2205</v>
      </c>
    </row>
    <row r="306" spans="1:5" ht="12.75" customHeight="1">
      <c r="A306" s="30" t="s">
        <v>57</v>
      </c>
      <c r="E306" s="32" t="s">
        <v>4</v>
      </c>
    </row>
    <row r="307" spans="5:5" ht="12.75" customHeight="1">
      <c r="E307" s="31" t="s">
        <v>2193</v>
      </c>
    </row>
    <row r="308" spans="1:16" ht="12.75" customHeight="1">
      <c r="A308" t="s">
        <v>50</v>
      </c>
      <c s="6" t="s">
        <v>387</v>
      </c>
      <c s="6" t="s">
        <v>2206</v>
      </c>
      <c t="s">
        <v>4</v>
      </c>
      <c s="26" t="s">
        <v>2207</v>
      </c>
      <c s="27" t="s">
        <v>82</v>
      </c>
      <c s="28">
        <v>250</v>
      </c>
      <c s="27">
        <v>0</v>
      </c>
      <c s="27">
        <f>ROUND(G308*H308,6)</f>
      </c>
      <c r="L308" s="29">
        <v>0</v>
      </c>
      <c s="24">
        <f>ROUND(ROUND(L308,2)*ROUND(G308,3),2)</f>
      </c>
      <c s="27" t="s">
        <v>55</v>
      </c>
      <c>
        <f>(M308*21)/100</f>
      </c>
      <c t="s">
        <v>27</v>
      </c>
    </row>
    <row r="309" spans="1:5" ht="12.75" customHeight="1">
      <c r="A309" s="30" t="s">
        <v>56</v>
      </c>
      <c r="E309" s="31" t="s">
        <v>2207</v>
      </c>
    </row>
    <row r="310" spans="1:5" ht="12.75" customHeight="1">
      <c r="A310" s="30" t="s">
        <v>57</v>
      </c>
      <c r="E310" s="32" t="s">
        <v>4</v>
      </c>
    </row>
    <row r="311" spans="5:5" ht="12.75" customHeight="1">
      <c r="E311" s="31" t="s">
        <v>2130</v>
      </c>
    </row>
    <row r="312" spans="1:16" ht="12.75" customHeight="1">
      <c r="A312" t="s">
        <v>50</v>
      </c>
      <c s="6" t="s">
        <v>388</v>
      </c>
      <c s="6" t="s">
        <v>2208</v>
      </c>
      <c t="s">
        <v>4</v>
      </c>
      <c s="26" t="s">
        <v>2129</v>
      </c>
      <c s="27" t="s">
        <v>98</v>
      </c>
      <c s="28">
        <v>1</v>
      </c>
      <c s="27">
        <v>0</v>
      </c>
      <c s="27">
        <f>ROUND(G312*H312,6)</f>
      </c>
      <c r="L312" s="29">
        <v>0</v>
      </c>
      <c s="24">
        <f>ROUND(ROUND(L312,2)*ROUND(G312,3),2)</f>
      </c>
      <c s="27" t="s">
        <v>55</v>
      </c>
      <c>
        <f>(M312*21)/100</f>
      </c>
      <c t="s">
        <v>27</v>
      </c>
    </row>
    <row r="313" spans="1:5" ht="12.75" customHeight="1">
      <c r="A313" s="30" t="s">
        <v>56</v>
      </c>
      <c r="E313" s="31" t="s">
        <v>2129</v>
      </c>
    </row>
    <row r="314" spans="1:5" ht="12.75" customHeight="1">
      <c r="A314" s="30" t="s">
        <v>57</v>
      </c>
      <c r="E314" s="32" t="s">
        <v>4</v>
      </c>
    </row>
    <row r="315" spans="5:5" ht="12.75" customHeight="1">
      <c r="E315" s="31" t="s">
        <v>2130</v>
      </c>
    </row>
    <row r="316" spans="1:16" ht="12.75" customHeight="1">
      <c r="A316" t="s">
        <v>50</v>
      </c>
      <c s="6" t="s">
        <v>389</v>
      </c>
      <c s="6" t="s">
        <v>2209</v>
      </c>
      <c t="s">
        <v>4</v>
      </c>
      <c s="26" t="s">
        <v>2210</v>
      </c>
      <c s="27" t="s">
        <v>82</v>
      </c>
      <c s="28">
        <v>1500</v>
      </c>
      <c s="27">
        <v>0</v>
      </c>
      <c s="27">
        <f>ROUND(G316*H316,6)</f>
      </c>
      <c r="L316" s="29">
        <v>0</v>
      </c>
      <c s="24">
        <f>ROUND(ROUND(L316,2)*ROUND(G316,3),2)</f>
      </c>
      <c s="27" t="s">
        <v>55</v>
      </c>
      <c>
        <f>(M316*21)/100</f>
      </c>
      <c t="s">
        <v>27</v>
      </c>
    </row>
    <row r="317" spans="1:5" ht="12.75" customHeight="1">
      <c r="A317" s="30" t="s">
        <v>56</v>
      </c>
      <c r="E317" s="31" t="s">
        <v>2210</v>
      </c>
    </row>
    <row r="318" spans="1:5" ht="12.75" customHeight="1">
      <c r="A318" s="30" t="s">
        <v>57</v>
      </c>
      <c r="E318" s="32" t="s">
        <v>4</v>
      </c>
    </row>
    <row r="319" spans="5:5" ht="12.75" customHeight="1">
      <c r="E319" s="31" t="s">
        <v>2211</v>
      </c>
    </row>
    <row r="320" spans="1:16" ht="12.75" customHeight="1">
      <c r="A320" t="s">
        <v>50</v>
      </c>
      <c s="6" t="s">
        <v>390</v>
      </c>
      <c s="6" t="s">
        <v>2212</v>
      </c>
      <c t="s">
        <v>4</v>
      </c>
      <c s="26" t="s">
        <v>2213</v>
      </c>
      <c s="27" t="s">
        <v>82</v>
      </c>
      <c s="28">
        <v>250</v>
      </c>
      <c s="27">
        <v>0</v>
      </c>
      <c s="27">
        <f>ROUND(G320*H320,6)</f>
      </c>
      <c r="L320" s="29">
        <v>0</v>
      </c>
      <c s="24">
        <f>ROUND(ROUND(L320,2)*ROUND(G320,3),2)</f>
      </c>
      <c s="27" t="s">
        <v>55</v>
      </c>
      <c>
        <f>(M320*21)/100</f>
      </c>
      <c t="s">
        <v>27</v>
      </c>
    </row>
    <row r="321" spans="1:5" ht="12.75" customHeight="1">
      <c r="A321" s="30" t="s">
        <v>56</v>
      </c>
      <c r="E321" s="31" t="s">
        <v>2213</v>
      </c>
    </row>
    <row r="322" spans="1:5" ht="12.75" customHeight="1">
      <c r="A322" s="30" t="s">
        <v>57</v>
      </c>
      <c r="E322" s="32" t="s">
        <v>4</v>
      </c>
    </row>
    <row r="323" spans="5:5" ht="12.75" customHeight="1">
      <c r="E323" s="31" t="s">
        <v>2211</v>
      </c>
    </row>
    <row r="324" spans="1:16" ht="12.75" customHeight="1">
      <c r="A324" t="s">
        <v>50</v>
      </c>
      <c s="6" t="s">
        <v>391</v>
      </c>
      <c s="6" t="s">
        <v>2214</v>
      </c>
      <c t="s">
        <v>4</v>
      </c>
      <c s="26" t="s">
        <v>1652</v>
      </c>
      <c s="27" t="s">
        <v>82</v>
      </c>
      <c s="28">
        <v>135</v>
      </c>
      <c s="27">
        <v>0</v>
      </c>
      <c s="27">
        <f>ROUND(G324*H324,6)</f>
      </c>
      <c r="L324" s="29">
        <v>0</v>
      </c>
      <c s="24">
        <f>ROUND(ROUND(L324,2)*ROUND(G324,3),2)</f>
      </c>
      <c s="27" t="s">
        <v>55</v>
      </c>
      <c>
        <f>(M324*21)/100</f>
      </c>
      <c t="s">
        <v>27</v>
      </c>
    </row>
    <row r="325" spans="1:5" ht="12.75" customHeight="1">
      <c r="A325" s="30" t="s">
        <v>56</v>
      </c>
      <c r="E325" s="31" t="s">
        <v>1652</v>
      </c>
    </row>
    <row r="326" spans="1:5" ht="12.75" customHeight="1">
      <c r="A326" s="30" t="s">
        <v>57</v>
      </c>
      <c r="E326" s="32" t="s">
        <v>4</v>
      </c>
    </row>
    <row r="327" spans="5:5" ht="12.75" customHeight="1">
      <c r="E327" s="31" t="s">
        <v>2011</v>
      </c>
    </row>
    <row r="328" spans="1:16" ht="12.75" customHeight="1">
      <c r="A328" t="s">
        <v>50</v>
      </c>
      <c s="6" t="s">
        <v>394</v>
      </c>
      <c s="6" t="s">
        <v>2215</v>
      </c>
      <c t="s">
        <v>4</v>
      </c>
      <c s="26" t="s">
        <v>49</v>
      </c>
      <c s="27" t="s">
        <v>98</v>
      </c>
      <c s="28">
        <v>1</v>
      </c>
      <c s="27">
        <v>0</v>
      </c>
      <c s="27">
        <f>ROUND(G328*H328,6)</f>
      </c>
      <c r="L328" s="29">
        <v>0</v>
      </c>
      <c s="24">
        <f>ROUND(ROUND(L328,2)*ROUND(G328,3),2)</f>
      </c>
      <c s="27" t="s">
        <v>55</v>
      </c>
      <c>
        <f>(M328*21)/100</f>
      </c>
      <c t="s">
        <v>27</v>
      </c>
    </row>
    <row r="329" spans="1:5" ht="12.75" customHeight="1">
      <c r="A329" s="30" t="s">
        <v>56</v>
      </c>
      <c r="E329" s="31" t="s">
        <v>49</v>
      </c>
    </row>
    <row r="330" spans="1:5" ht="12.75" customHeight="1">
      <c r="A330" s="30" t="s">
        <v>57</v>
      </c>
      <c r="E330" s="32" t="s">
        <v>4</v>
      </c>
    </row>
    <row r="331" spans="5:5" ht="12.75" customHeight="1">
      <c r="E331" s="31" t="s">
        <v>2216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45</v>
      </c>
      <c r="E8" s="23" t="s">
        <v>46</v>
      </c>
      <c r="J8" s="22">
        <f>0+J9+J14+J95</f>
      </c>
      <c s="22">
        <f>0+K9+K14+K95</f>
      </c>
      <c s="22">
        <f>0+L9+L14+L95</f>
      </c>
      <c s="22">
        <f>0+M9+M14+M95</f>
      </c>
    </row>
    <row r="9" spans="1:13" ht="12.75" customHeight="1">
      <c r="A9" t="s">
        <v>47</v>
      </c>
      <c r="C9" s="7" t="s">
        <v>48</v>
      </c>
      <c r="E9" s="25" t="s">
        <v>49</v>
      </c>
      <c r="J9" s="24">
        <f>0</f>
      </c>
      <c s="24">
        <f>0</f>
      </c>
      <c s="24">
        <f>0+L10</f>
      </c>
      <c s="24">
        <f>0+M10</f>
      </c>
    </row>
    <row r="10" spans="1:16" ht="12.75" customHeight="1">
      <c r="A10" t="s">
        <v>50</v>
      </c>
      <c s="6" t="s">
        <v>51</v>
      </c>
      <c s="6" t="s">
        <v>52</v>
      </c>
      <c t="s">
        <v>4</v>
      </c>
      <c s="26" t="s">
        <v>53</v>
      </c>
      <c s="27" t="s">
        <v>54</v>
      </c>
      <c s="28">
        <v>5.7</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3" ht="12.75" customHeight="1">
      <c r="A14" t="s">
        <v>47</v>
      </c>
      <c r="C14" s="7" t="s">
        <v>51</v>
      </c>
      <c r="E14" s="25" t="s">
        <v>59</v>
      </c>
      <c r="J14" s="24">
        <f>0</f>
      </c>
      <c s="24">
        <f>0</f>
      </c>
      <c s="24">
        <f>0+L15+L19+L23+L27+L31+L35+L39+L43+L47+L51+L55+L59+L63+L67+L71+L75+L79+L83+L87+L91</f>
      </c>
      <c s="24">
        <f>0+M15+M19+M23+M27+M31+M35+M39+M43+M47+M51+M55+M59+M63+M67+M71+M75+M79+M83+M87+M91</f>
      </c>
    </row>
    <row r="15" spans="1:16" ht="12.75" customHeight="1">
      <c r="A15" t="s">
        <v>50</v>
      </c>
      <c s="6" t="s">
        <v>27</v>
      </c>
      <c s="6" t="s">
        <v>60</v>
      </c>
      <c t="s">
        <v>4</v>
      </c>
      <c s="26" t="s">
        <v>61</v>
      </c>
      <c s="27" t="s">
        <v>62</v>
      </c>
      <c s="28">
        <v>0.65</v>
      </c>
      <c s="27">
        <v>0</v>
      </c>
      <c s="27">
        <f>ROUND(G15*H15,6)</f>
      </c>
      <c r="L15" s="29">
        <v>0</v>
      </c>
      <c s="24">
        <f>ROUND(ROUND(L15,2)*ROUND(G15,3),2)</f>
      </c>
      <c s="27" t="s">
        <v>55</v>
      </c>
      <c>
        <f>(M15*21)/100</f>
      </c>
      <c t="s">
        <v>27</v>
      </c>
    </row>
    <row r="16" spans="1:5" ht="12.75" customHeight="1">
      <c r="A16" s="30" t="s">
        <v>56</v>
      </c>
      <c r="E16" s="31" t="s">
        <v>61</v>
      </c>
    </row>
    <row r="17" spans="1:5" ht="12.75" customHeight="1">
      <c r="A17" s="30" t="s">
        <v>57</v>
      </c>
      <c r="E17" s="32" t="s">
        <v>4</v>
      </c>
    </row>
    <row r="18" spans="5:5" ht="12.75" customHeight="1">
      <c r="E18" s="31" t="s">
        <v>63</v>
      </c>
    </row>
    <row r="19" spans="1:16" ht="12.75" customHeight="1">
      <c r="A19" t="s">
        <v>50</v>
      </c>
      <c s="6" t="s">
        <v>25</v>
      </c>
      <c s="6" t="s">
        <v>64</v>
      </c>
      <c t="s">
        <v>4</v>
      </c>
      <c s="26" t="s">
        <v>65</v>
      </c>
      <c s="27" t="s">
        <v>66</v>
      </c>
      <c s="28">
        <v>14</v>
      </c>
      <c s="27">
        <v>0</v>
      </c>
      <c s="27">
        <f>ROUND(G19*H19,6)</f>
      </c>
      <c r="L19" s="29">
        <v>0</v>
      </c>
      <c s="24">
        <f>ROUND(ROUND(L19,2)*ROUND(G19,3),2)</f>
      </c>
      <c s="27" t="s">
        <v>55</v>
      </c>
      <c>
        <f>(M19*21)/100</f>
      </c>
      <c t="s">
        <v>27</v>
      </c>
    </row>
    <row r="20" spans="1:5" ht="12.75" customHeight="1">
      <c r="A20" s="30" t="s">
        <v>56</v>
      </c>
      <c r="E20" s="31" t="s">
        <v>65</v>
      </c>
    </row>
    <row r="21" spans="1:5" ht="12.75" customHeight="1">
      <c r="A21" s="30" t="s">
        <v>57</v>
      </c>
      <c r="E21" s="32" t="s">
        <v>4</v>
      </c>
    </row>
    <row r="22" spans="5:5" ht="12.75" customHeight="1">
      <c r="E22" s="31" t="s">
        <v>67</v>
      </c>
    </row>
    <row r="23" spans="1:16" ht="12.75" customHeight="1">
      <c r="A23" t="s">
        <v>50</v>
      </c>
      <c s="6" t="s">
        <v>68</v>
      </c>
      <c s="6" t="s">
        <v>69</v>
      </c>
      <c t="s">
        <v>4</v>
      </c>
      <c s="26" t="s">
        <v>70</v>
      </c>
      <c s="27" t="s">
        <v>66</v>
      </c>
      <c s="28">
        <v>1.4</v>
      </c>
      <c s="27">
        <v>0</v>
      </c>
      <c s="27">
        <f>ROUND(G23*H23,6)</f>
      </c>
      <c r="L23" s="29">
        <v>0</v>
      </c>
      <c s="24">
        <f>ROUND(ROUND(L23,2)*ROUND(G23,3),2)</f>
      </c>
      <c s="27" t="s">
        <v>55</v>
      </c>
      <c>
        <f>(M23*21)/100</f>
      </c>
      <c t="s">
        <v>27</v>
      </c>
    </row>
    <row r="24" spans="1:5" ht="12.75" customHeight="1">
      <c r="A24" s="30" t="s">
        <v>56</v>
      </c>
      <c r="E24" s="31" t="s">
        <v>70</v>
      </c>
    </row>
    <row r="25" spans="1:5" ht="12.75" customHeight="1">
      <c r="A25" s="30" t="s">
        <v>57</v>
      </c>
      <c r="E25" s="32" t="s">
        <v>4</v>
      </c>
    </row>
    <row r="26" spans="5:5" ht="12.75" customHeight="1">
      <c r="E26" s="31" t="s">
        <v>67</v>
      </c>
    </row>
    <row r="27" spans="1:16" ht="12.75" customHeight="1">
      <c r="A27" t="s">
        <v>50</v>
      </c>
      <c s="6" t="s">
        <v>71</v>
      </c>
      <c s="6" t="s">
        <v>72</v>
      </c>
      <c t="s">
        <v>4</v>
      </c>
      <c s="26" t="s">
        <v>73</v>
      </c>
      <c s="27" t="s">
        <v>66</v>
      </c>
      <c s="28">
        <v>17.3</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74</v>
      </c>
      <c t="s">
        <v>4</v>
      </c>
      <c s="26" t="s">
        <v>75</v>
      </c>
      <c s="27" t="s">
        <v>66</v>
      </c>
      <c s="28">
        <v>1.73</v>
      </c>
      <c s="27">
        <v>0</v>
      </c>
      <c s="27">
        <f>ROUND(G31*H31,6)</f>
      </c>
      <c r="L31" s="29">
        <v>0</v>
      </c>
      <c s="24">
        <f>ROUND(ROUND(L31,2)*ROUND(G31,3),2)</f>
      </c>
      <c s="27" t="s">
        <v>55</v>
      </c>
      <c>
        <f>(M31*21)/100</f>
      </c>
      <c t="s">
        <v>27</v>
      </c>
    </row>
    <row r="32" spans="1:5" ht="12.75" customHeight="1">
      <c r="A32" s="30" t="s">
        <v>56</v>
      </c>
      <c r="E32" s="31" t="s">
        <v>75</v>
      </c>
    </row>
    <row r="33" spans="1:5" ht="12.75" customHeight="1">
      <c r="A33" s="30" t="s">
        <v>57</v>
      </c>
      <c r="E33" s="32" t="s">
        <v>4</v>
      </c>
    </row>
    <row r="34" spans="5:5" ht="12.75" customHeight="1">
      <c r="E34" s="31" t="s">
        <v>67</v>
      </c>
    </row>
    <row r="35" spans="1:16" ht="12.75" customHeight="1">
      <c r="A35" t="s">
        <v>50</v>
      </c>
      <c s="6" t="s">
        <v>76</v>
      </c>
      <c s="6" t="s">
        <v>77</v>
      </c>
      <c t="s">
        <v>4</v>
      </c>
      <c s="26" t="s">
        <v>78</v>
      </c>
      <c s="27" t="s">
        <v>66</v>
      </c>
      <c s="28">
        <v>28.17</v>
      </c>
      <c s="27">
        <v>0</v>
      </c>
      <c s="27">
        <f>ROUND(G35*H35,6)</f>
      </c>
      <c r="L35" s="29">
        <v>0</v>
      </c>
      <c s="24">
        <f>ROUND(ROUND(L35,2)*ROUND(G35,3),2)</f>
      </c>
      <c s="27" t="s">
        <v>55</v>
      </c>
      <c>
        <f>(M35*21)/100</f>
      </c>
      <c t="s">
        <v>27</v>
      </c>
    </row>
    <row r="36" spans="1:5" ht="12.75" customHeight="1">
      <c r="A36" s="30" t="s">
        <v>56</v>
      </c>
      <c r="E36" s="31" t="s">
        <v>78</v>
      </c>
    </row>
    <row r="37" spans="1:5" ht="12.75" customHeight="1">
      <c r="A37" s="30" t="s">
        <v>57</v>
      </c>
      <c r="E37" s="32" t="s">
        <v>4</v>
      </c>
    </row>
    <row r="38" spans="5:5" ht="12.75" customHeight="1">
      <c r="E38" s="31" t="s">
        <v>67</v>
      </c>
    </row>
    <row r="39" spans="1:16" ht="12.75" customHeight="1">
      <c r="A39" t="s">
        <v>50</v>
      </c>
      <c s="6" t="s">
        <v>79</v>
      </c>
      <c s="6" t="s">
        <v>80</v>
      </c>
      <c t="s">
        <v>4</v>
      </c>
      <c s="26" t="s">
        <v>81</v>
      </c>
      <c s="27" t="s">
        <v>82</v>
      </c>
      <c s="28">
        <v>38</v>
      </c>
      <c s="27">
        <v>0</v>
      </c>
      <c s="27">
        <f>ROUND(G39*H39,6)</f>
      </c>
      <c r="L39" s="29">
        <v>0</v>
      </c>
      <c s="24">
        <f>ROUND(ROUND(L39,2)*ROUND(G39,3),2)</f>
      </c>
      <c s="27" t="s">
        <v>55</v>
      </c>
      <c>
        <f>(M39*21)/100</f>
      </c>
      <c t="s">
        <v>27</v>
      </c>
    </row>
    <row r="40" spans="1:5" ht="12.75" customHeight="1">
      <c r="A40" s="30" t="s">
        <v>56</v>
      </c>
      <c r="E40" s="31" t="s">
        <v>81</v>
      </c>
    </row>
    <row r="41" spans="1:5" ht="12.75" customHeight="1">
      <c r="A41" s="30" t="s">
        <v>57</v>
      </c>
      <c r="E41" s="32" t="s">
        <v>4</v>
      </c>
    </row>
    <row r="42" spans="5:5" ht="12.75" customHeight="1">
      <c r="E42" s="31" t="s">
        <v>67</v>
      </c>
    </row>
    <row r="43" spans="1:16" ht="12.75" customHeight="1">
      <c r="A43" t="s">
        <v>50</v>
      </c>
      <c s="6" t="s">
        <v>83</v>
      </c>
      <c s="6" t="s">
        <v>84</v>
      </c>
      <c t="s">
        <v>4</v>
      </c>
      <c s="26" t="s">
        <v>85</v>
      </c>
      <c s="27" t="s">
        <v>82</v>
      </c>
      <c s="28">
        <v>20</v>
      </c>
      <c s="27">
        <v>0</v>
      </c>
      <c s="27">
        <f>ROUND(G43*H43,6)</f>
      </c>
      <c r="L43" s="29">
        <v>0</v>
      </c>
      <c s="24">
        <f>ROUND(ROUND(L43,2)*ROUND(G43,3),2)</f>
      </c>
      <c s="27" t="s">
        <v>55</v>
      </c>
      <c>
        <f>(M43*21)/100</f>
      </c>
      <c t="s">
        <v>27</v>
      </c>
    </row>
    <row r="44" spans="1:5" ht="12.75" customHeight="1">
      <c r="A44" s="30" t="s">
        <v>56</v>
      </c>
      <c r="E44" s="31" t="s">
        <v>85</v>
      </c>
    </row>
    <row r="45" spans="1:5" ht="12.75" customHeight="1">
      <c r="A45" s="30" t="s">
        <v>57</v>
      </c>
      <c r="E45" s="32" t="s">
        <v>4</v>
      </c>
    </row>
    <row r="46" spans="5:5" ht="12.75" customHeight="1">
      <c r="E46" s="31" t="s">
        <v>67</v>
      </c>
    </row>
    <row r="47" spans="1:16" ht="12.75" customHeight="1">
      <c r="A47" t="s">
        <v>50</v>
      </c>
      <c s="6" t="s">
        <v>86</v>
      </c>
      <c s="6" t="s">
        <v>87</v>
      </c>
      <c t="s">
        <v>4</v>
      </c>
      <c s="26" t="s">
        <v>88</v>
      </c>
      <c s="27" t="s">
        <v>82</v>
      </c>
      <c s="28">
        <v>5</v>
      </c>
      <c s="27">
        <v>0</v>
      </c>
      <c s="27">
        <f>ROUND(G47*H47,6)</f>
      </c>
      <c r="L47" s="29">
        <v>0</v>
      </c>
      <c s="24">
        <f>ROUND(ROUND(L47,2)*ROUND(G47,3),2)</f>
      </c>
      <c s="27" t="s">
        <v>55</v>
      </c>
      <c>
        <f>(M47*21)/100</f>
      </c>
      <c t="s">
        <v>27</v>
      </c>
    </row>
    <row r="48" spans="1:5" ht="12.75" customHeight="1">
      <c r="A48" s="30" t="s">
        <v>56</v>
      </c>
      <c r="E48" s="31" t="s">
        <v>88</v>
      </c>
    </row>
    <row r="49" spans="1:5" ht="12.75" customHeight="1">
      <c r="A49" s="30" t="s">
        <v>57</v>
      </c>
      <c r="E49" s="32" t="s">
        <v>4</v>
      </c>
    </row>
    <row r="50" spans="5:5" ht="12.75" customHeight="1">
      <c r="E50" s="31" t="s">
        <v>67</v>
      </c>
    </row>
    <row r="51" spans="1:16" ht="12.75" customHeight="1">
      <c r="A51" t="s">
        <v>50</v>
      </c>
      <c s="6" t="s">
        <v>89</v>
      </c>
      <c s="6" t="s">
        <v>90</v>
      </c>
      <c t="s">
        <v>4</v>
      </c>
      <c s="26" t="s">
        <v>91</v>
      </c>
      <c s="27" t="s">
        <v>82</v>
      </c>
      <c s="28">
        <v>68</v>
      </c>
      <c s="27">
        <v>0</v>
      </c>
      <c s="27">
        <f>ROUND(G51*H51,6)</f>
      </c>
      <c r="L51" s="29">
        <v>0</v>
      </c>
      <c s="24">
        <f>ROUND(ROUND(L51,2)*ROUND(G51,3),2)</f>
      </c>
      <c s="27" t="s">
        <v>55</v>
      </c>
      <c>
        <f>(M51*21)/100</f>
      </c>
      <c t="s">
        <v>27</v>
      </c>
    </row>
    <row r="52" spans="1:5" ht="12.75" customHeight="1">
      <c r="A52" s="30" t="s">
        <v>56</v>
      </c>
      <c r="E52" s="31" t="s">
        <v>91</v>
      </c>
    </row>
    <row r="53" spans="1:5" ht="12.75" customHeight="1">
      <c r="A53" s="30" t="s">
        <v>57</v>
      </c>
      <c r="E53" s="32" t="s">
        <v>4</v>
      </c>
    </row>
    <row r="54" spans="5:5" ht="12.75" customHeight="1">
      <c r="E54" s="31" t="s">
        <v>67</v>
      </c>
    </row>
    <row r="55" spans="1:16" ht="12.75" customHeight="1">
      <c r="A55" t="s">
        <v>50</v>
      </c>
      <c s="6" t="s">
        <v>92</v>
      </c>
      <c s="6" t="s">
        <v>93</v>
      </c>
      <c t="s">
        <v>4</v>
      </c>
      <c s="26" t="s">
        <v>94</v>
      </c>
      <c s="27" t="s">
        <v>82</v>
      </c>
      <c s="28">
        <v>33</v>
      </c>
      <c s="27">
        <v>0</v>
      </c>
      <c s="27">
        <f>ROUND(G55*H55,6)</f>
      </c>
      <c r="L55" s="29">
        <v>0</v>
      </c>
      <c s="24">
        <f>ROUND(ROUND(L55,2)*ROUND(G55,3),2)</f>
      </c>
      <c s="27" t="s">
        <v>55</v>
      </c>
      <c>
        <f>(M55*21)/100</f>
      </c>
      <c t="s">
        <v>27</v>
      </c>
    </row>
    <row r="56" spans="1:5" ht="12.75" customHeight="1">
      <c r="A56" s="30" t="s">
        <v>56</v>
      </c>
      <c r="E56" s="31" t="s">
        <v>94</v>
      </c>
    </row>
    <row r="57" spans="1:5" ht="12.75" customHeight="1">
      <c r="A57" s="30" t="s">
        <v>57</v>
      </c>
      <c r="E57" s="32" t="s">
        <v>4</v>
      </c>
    </row>
    <row r="58" spans="5:5" ht="12.75" customHeight="1">
      <c r="E58" s="31" t="s">
        <v>58</v>
      </c>
    </row>
    <row r="59" spans="1:16" ht="12.75" customHeight="1">
      <c r="A59" t="s">
        <v>50</v>
      </c>
      <c s="6" t="s">
        <v>95</v>
      </c>
      <c s="6" t="s">
        <v>96</v>
      </c>
      <c t="s">
        <v>4</v>
      </c>
      <c s="26" t="s">
        <v>97</v>
      </c>
      <c s="27" t="s">
        <v>98</v>
      </c>
      <c s="28">
        <v>11</v>
      </c>
      <c s="27">
        <v>0</v>
      </c>
      <c s="27">
        <f>ROUND(G59*H59,6)</f>
      </c>
      <c r="L59" s="29">
        <v>0</v>
      </c>
      <c s="24">
        <f>ROUND(ROUND(L59,2)*ROUND(G59,3),2)</f>
      </c>
      <c s="27" t="s">
        <v>55</v>
      </c>
      <c>
        <f>(M59*21)/100</f>
      </c>
      <c t="s">
        <v>27</v>
      </c>
    </row>
    <row r="60" spans="1:5" ht="12.75" customHeight="1">
      <c r="A60" s="30" t="s">
        <v>56</v>
      </c>
      <c r="E60" s="31" t="s">
        <v>97</v>
      </c>
    </row>
    <row r="61" spans="1:5" ht="12.75" customHeight="1">
      <c r="A61" s="30" t="s">
        <v>57</v>
      </c>
      <c r="E61" s="32" t="s">
        <v>4</v>
      </c>
    </row>
    <row r="62" spans="5:5" ht="12.75" customHeight="1">
      <c r="E62" s="31" t="s">
        <v>67</v>
      </c>
    </row>
    <row r="63" spans="1:16" ht="12.75" customHeight="1">
      <c r="A63" t="s">
        <v>50</v>
      </c>
      <c s="6" t="s">
        <v>99</v>
      </c>
      <c s="6" t="s">
        <v>100</v>
      </c>
      <c t="s">
        <v>4</v>
      </c>
      <c s="26" t="s">
        <v>101</v>
      </c>
      <c s="27" t="s">
        <v>98</v>
      </c>
      <c s="28">
        <v>3</v>
      </c>
      <c s="27">
        <v>0</v>
      </c>
      <c s="27">
        <f>ROUND(G63*H63,6)</f>
      </c>
      <c r="L63" s="29">
        <v>0</v>
      </c>
      <c s="24">
        <f>ROUND(ROUND(L63,2)*ROUND(G63,3),2)</f>
      </c>
      <c s="27" t="s">
        <v>55</v>
      </c>
      <c>
        <f>(M63*21)/100</f>
      </c>
      <c t="s">
        <v>27</v>
      </c>
    </row>
    <row r="64" spans="1:5" ht="12.75" customHeight="1">
      <c r="A64" s="30" t="s">
        <v>56</v>
      </c>
      <c r="E64" s="31" t="s">
        <v>101</v>
      </c>
    </row>
    <row r="65" spans="1:5" ht="12.75" customHeight="1">
      <c r="A65" s="30" t="s">
        <v>57</v>
      </c>
      <c r="E65" s="32" t="s">
        <v>4</v>
      </c>
    </row>
    <row r="66" spans="5:5" ht="12.75" customHeight="1">
      <c r="E66" s="31" t="s">
        <v>67</v>
      </c>
    </row>
    <row r="67" spans="1:16" ht="12.75" customHeight="1">
      <c r="A67" t="s">
        <v>50</v>
      </c>
      <c s="6" t="s">
        <v>102</v>
      </c>
      <c s="6" t="s">
        <v>103</v>
      </c>
      <c t="s">
        <v>4</v>
      </c>
      <c s="26" t="s">
        <v>104</v>
      </c>
      <c s="27" t="s">
        <v>98</v>
      </c>
      <c s="28">
        <v>3</v>
      </c>
      <c s="27">
        <v>0</v>
      </c>
      <c s="27">
        <f>ROUND(G67*H67,6)</f>
      </c>
      <c r="L67" s="29">
        <v>0</v>
      </c>
      <c s="24">
        <f>ROUND(ROUND(L67,2)*ROUND(G67,3),2)</f>
      </c>
      <c s="27" t="s">
        <v>55</v>
      </c>
      <c>
        <f>(M67*21)/100</f>
      </c>
      <c t="s">
        <v>27</v>
      </c>
    </row>
    <row r="68" spans="1:5" ht="12.75" customHeight="1">
      <c r="A68" s="30" t="s">
        <v>56</v>
      </c>
      <c r="E68" s="31" t="s">
        <v>104</v>
      </c>
    </row>
    <row r="69" spans="1:5" ht="12.75" customHeight="1">
      <c r="A69" s="30" t="s">
        <v>57</v>
      </c>
      <c r="E69" s="32" t="s">
        <v>4</v>
      </c>
    </row>
    <row r="70" spans="5:5" ht="12.75" customHeight="1">
      <c r="E70" s="31" t="s">
        <v>67</v>
      </c>
    </row>
    <row r="71" spans="1:16" ht="12.75" customHeight="1">
      <c r="A71" t="s">
        <v>50</v>
      </c>
      <c s="6" t="s">
        <v>105</v>
      </c>
      <c s="6" t="s">
        <v>106</v>
      </c>
      <c t="s">
        <v>4</v>
      </c>
      <c s="26" t="s">
        <v>107</v>
      </c>
      <c s="27" t="s">
        <v>98</v>
      </c>
      <c s="28">
        <v>6</v>
      </c>
      <c s="27">
        <v>0</v>
      </c>
      <c s="27">
        <f>ROUND(G71*H71,6)</f>
      </c>
      <c r="L71" s="29">
        <v>0</v>
      </c>
      <c s="24">
        <f>ROUND(ROUND(L71,2)*ROUND(G71,3),2)</f>
      </c>
      <c s="27" t="s">
        <v>55</v>
      </c>
      <c>
        <f>(M71*21)/100</f>
      </c>
      <c t="s">
        <v>27</v>
      </c>
    </row>
    <row r="72" spans="1:5" ht="12.75" customHeight="1">
      <c r="A72" s="30" t="s">
        <v>56</v>
      </c>
      <c r="E72" s="31" t="s">
        <v>107</v>
      </c>
    </row>
    <row r="73" spans="1:5" ht="12.75" customHeight="1">
      <c r="A73" s="30" t="s">
        <v>57</v>
      </c>
      <c r="E73" s="32" t="s">
        <v>4</v>
      </c>
    </row>
    <row r="74" spans="5:5" ht="12.75" customHeight="1">
      <c r="E74" s="31" t="s">
        <v>67</v>
      </c>
    </row>
    <row r="75" spans="1:16" ht="12.75" customHeight="1">
      <c r="A75" t="s">
        <v>50</v>
      </c>
      <c s="6" t="s">
        <v>108</v>
      </c>
      <c s="6" t="s">
        <v>109</v>
      </c>
      <c t="s">
        <v>4</v>
      </c>
      <c s="26" t="s">
        <v>110</v>
      </c>
      <c s="27" t="s">
        <v>98</v>
      </c>
      <c s="28">
        <v>4</v>
      </c>
      <c s="27">
        <v>0</v>
      </c>
      <c s="27">
        <f>ROUND(G75*H75,6)</f>
      </c>
      <c r="L75" s="29">
        <v>0</v>
      </c>
      <c s="24">
        <f>ROUND(ROUND(L75,2)*ROUND(G75,3),2)</f>
      </c>
      <c s="27" t="s">
        <v>55</v>
      </c>
      <c>
        <f>(M75*21)/100</f>
      </c>
      <c t="s">
        <v>27</v>
      </c>
    </row>
    <row r="76" spans="1:5" ht="12.75" customHeight="1">
      <c r="A76" s="30" t="s">
        <v>56</v>
      </c>
      <c r="E76" s="31" t="s">
        <v>110</v>
      </c>
    </row>
    <row r="77" spans="1:5" ht="12.75" customHeight="1">
      <c r="A77" s="30" t="s">
        <v>57</v>
      </c>
      <c r="E77" s="32" t="s">
        <v>4</v>
      </c>
    </row>
    <row r="78" spans="5:5" ht="12.75" customHeight="1">
      <c r="E78" s="31" t="s">
        <v>67</v>
      </c>
    </row>
    <row r="79" spans="1:16" ht="12.75" customHeight="1">
      <c r="A79" t="s">
        <v>50</v>
      </c>
      <c s="6" t="s">
        <v>111</v>
      </c>
      <c s="6" t="s">
        <v>112</v>
      </c>
      <c t="s">
        <v>4</v>
      </c>
      <c s="26" t="s">
        <v>113</v>
      </c>
      <c s="27" t="s">
        <v>98</v>
      </c>
      <c s="28">
        <v>1</v>
      </c>
      <c s="27">
        <v>0</v>
      </c>
      <c s="27">
        <f>ROUND(G79*H79,6)</f>
      </c>
      <c r="L79" s="29">
        <v>0</v>
      </c>
      <c s="24">
        <f>ROUND(ROUND(L79,2)*ROUND(G79,3),2)</f>
      </c>
      <c s="27" t="s">
        <v>55</v>
      </c>
      <c>
        <f>(M79*21)/100</f>
      </c>
      <c t="s">
        <v>27</v>
      </c>
    </row>
    <row r="80" spans="1:5" ht="12.75" customHeight="1">
      <c r="A80" s="30" t="s">
        <v>56</v>
      </c>
      <c r="E80" s="31" t="s">
        <v>113</v>
      </c>
    </row>
    <row r="81" spans="1:5" ht="12.75" customHeight="1">
      <c r="A81" s="30" t="s">
        <v>57</v>
      </c>
      <c r="E81" s="32" t="s">
        <v>4</v>
      </c>
    </row>
    <row r="82" spans="5:5" ht="12.75" customHeight="1">
      <c r="E82" s="31" t="s">
        <v>67</v>
      </c>
    </row>
    <row r="83" spans="1:16" ht="12.75" customHeight="1">
      <c r="A83" t="s">
        <v>50</v>
      </c>
      <c s="6" t="s">
        <v>114</v>
      </c>
      <c s="6" t="s">
        <v>115</v>
      </c>
      <c t="s">
        <v>4</v>
      </c>
      <c s="26" t="s">
        <v>116</v>
      </c>
      <c s="27" t="s">
        <v>82</v>
      </c>
      <c s="28">
        <v>68</v>
      </c>
      <c s="27">
        <v>0</v>
      </c>
      <c s="27">
        <f>ROUND(G83*H83,6)</f>
      </c>
      <c r="L83" s="29">
        <v>0</v>
      </c>
      <c s="24">
        <f>ROUND(ROUND(L83,2)*ROUND(G83,3),2)</f>
      </c>
      <c s="27" t="s">
        <v>55</v>
      </c>
      <c>
        <f>(M83*21)/100</f>
      </c>
      <c t="s">
        <v>27</v>
      </c>
    </row>
    <row r="84" spans="1:5" ht="12.75" customHeight="1">
      <c r="A84" s="30" t="s">
        <v>56</v>
      </c>
      <c r="E84" s="31" t="s">
        <v>116</v>
      </c>
    </row>
    <row r="85" spans="1:5" ht="12.75" customHeight="1">
      <c r="A85" s="30" t="s">
        <v>57</v>
      </c>
      <c r="E85" s="32" t="s">
        <v>4</v>
      </c>
    </row>
    <row r="86" spans="5:5" ht="12.75" customHeight="1">
      <c r="E86" s="31" t="s">
        <v>67</v>
      </c>
    </row>
    <row r="87" spans="1:16" ht="12.75" customHeight="1">
      <c r="A87" t="s">
        <v>50</v>
      </c>
      <c s="6" t="s">
        <v>117</v>
      </c>
      <c s="6" t="s">
        <v>118</v>
      </c>
      <c t="s">
        <v>4</v>
      </c>
      <c s="26" t="s">
        <v>119</v>
      </c>
      <c s="27" t="s">
        <v>120</v>
      </c>
      <c s="28">
        <v>91.2</v>
      </c>
      <c s="27">
        <v>0</v>
      </c>
      <c s="27">
        <f>ROUND(G87*H87,6)</f>
      </c>
      <c r="L87" s="29">
        <v>0</v>
      </c>
      <c s="24">
        <f>ROUND(ROUND(L87,2)*ROUND(G87,3),2)</f>
      </c>
      <c s="27" t="s">
        <v>55</v>
      </c>
      <c>
        <f>(M87*21)/100</f>
      </c>
      <c t="s">
        <v>27</v>
      </c>
    </row>
    <row r="88" spans="1:5" ht="12.75" customHeight="1">
      <c r="A88" s="30" t="s">
        <v>56</v>
      </c>
      <c r="E88" s="31" t="s">
        <v>119</v>
      </c>
    </row>
    <row r="89" spans="1:5" ht="12.75" customHeight="1">
      <c r="A89" s="30" t="s">
        <v>57</v>
      </c>
      <c r="E89" s="32" t="s">
        <v>4</v>
      </c>
    </row>
    <row r="90" spans="5:5" ht="12.75" customHeight="1">
      <c r="E90" s="31" t="s">
        <v>67</v>
      </c>
    </row>
    <row r="91" spans="1:16" ht="12.75" customHeight="1">
      <c r="A91" t="s">
        <v>50</v>
      </c>
      <c s="6" t="s">
        <v>121</v>
      </c>
      <c s="6" t="s">
        <v>122</v>
      </c>
      <c t="s">
        <v>4</v>
      </c>
      <c s="26" t="s">
        <v>123</v>
      </c>
      <c s="27" t="s">
        <v>62</v>
      </c>
      <c s="28">
        <v>0.1</v>
      </c>
      <c s="27">
        <v>0</v>
      </c>
      <c s="27">
        <f>ROUND(G91*H91,6)</f>
      </c>
      <c r="L91" s="29">
        <v>0</v>
      </c>
      <c s="24">
        <f>ROUND(ROUND(L91,2)*ROUND(G91,3),2)</f>
      </c>
      <c s="27" t="s">
        <v>55</v>
      </c>
      <c>
        <f>(M91*21)/100</f>
      </c>
      <c t="s">
        <v>27</v>
      </c>
    </row>
    <row r="92" spans="1:5" ht="12.75" customHeight="1">
      <c r="A92" s="30" t="s">
        <v>56</v>
      </c>
      <c r="E92" s="31" t="s">
        <v>123</v>
      </c>
    </row>
    <row r="93" spans="1:5" ht="12.75" customHeight="1">
      <c r="A93" s="30" t="s">
        <v>57</v>
      </c>
      <c r="E93" s="32" t="s">
        <v>4</v>
      </c>
    </row>
    <row r="94" spans="5:5" ht="12.75" customHeight="1">
      <c r="E94" s="31" t="s">
        <v>124</v>
      </c>
    </row>
    <row r="95" spans="1:13" ht="12.75" customHeight="1">
      <c r="A95" t="s">
        <v>47</v>
      </c>
      <c r="C95" s="7" t="s">
        <v>27</v>
      </c>
      <c r="E95" s="25" t="s">
        <v>125</v>
      </c>
      <c r="J95" s="24">
        <f>0</f>
      </c>
      <c s="24">
        <f>0</f>
      </c>
      <c s="24">
        <f>0+L96+L100+L104+L108+L112+L116+L120+L124+L128+L132+L136+L140+L144+L148+L152+L156+L160+L164+L168+L172+L176+L180+L184+L188+L192+L196+L200+L204+L208+L212+L216+L220+L224+L228+L232+L236+L240+L244+L248+L252+L256+L260+L264+L268+L272+L276</f>
      </c>
      <c s="24">
        <f>0+M96+M100+M104+M108+M112+M116+M120+M124+M128+M132+M136+M140+M144+M148+M152+M156+M160+M164+M168+M172+M176+M180+M184+M188+M192+M196+M200+M204+M208+M212+M216+M220+M224+M228+M232+M236+M240+M244+M248+M252+M256+M260+M264+M268+M272+M276</f>
      </c>
    </row>
    <row r="96" spans="1:16" ht="12.75" customHeight="1">
      <c r="A96" t="s">
        <v>50</v>
      </c>
      <c s="6" t="s">
        <v>126</v>
      </c>
      <c s="6" t="s">
        <v>127</v>
      </c>
      <c t="s">
        <v>4</v>
      </c>
      <c s="26" t="s">
        <v>128</v>
      </c>
      <c s="27" t="s">
        <v>129</v>
      </c>
      <c s="28">
        <v>1.68</v>
      </c>
      <c s="27">
        <v>0</v>
      </c>
      <c s="27">
        <f>ROUND(G96*H96,6)</f>
      </c>
      <c r="L96" s="29">
        <v>0</v>
      </c>
      <c s="24">
        <f>ROUND(ROUND(L96,2)*ROUND(G96,3),2)</f>
      </c>
      <c s="27" t="s">
        <v>55</v>
      </c>
      <c>
        <f>(M96*21)/100</f>
      </c>
      <c t="s">
        <v>27</v>
      </c>
    </row>
    <row r="97" spans="1:5" ht="12.75" customHeight="1">
      <c r="A97" s="30" t="s">
        <v>56</v>
      </c>
      <c r="E97" s="31" t="s">
        <v>128</v>
      </c>
    </row>
    <row r="98" spans="1:5" ht="12.75" customHeight="1">
      <c r="A98" s="30" t="s">
        <v>57</v>
      </c>
      <c r="E98" s="32" t="s">
        <v>4</v>
      </c>
    </row>
    <row r="99" spans="5:5" ht="12.75" customHeight="1">
      <c r="E99" s="31" t="s">
        <v>67</v>
      </c>
    </row>
    <row r="100" spans="1:16" ht="12.75" customHeight="1">
      <c r="A100" t="s">
        <v>50</v>
      </c>
      <c s="6" t="s">
        <v>130</v>
      </c>
      <c s="6" t="s">
        <v>131</v>
      </c>
      <c t="s">
        <v>4</v>
      </c>
      <c s="26" t="s">
        <v>132</v>
      </c>
      <c s="27" t="s">
        <v>82</v>
      </c>
      <c s="28">
        <v>140</v>
      </c>
      <c s="27">
        <v>0</v>
      </c>
      <c s="27">
        <f>ROUND(G100*H100,6)</f>
      </c>
      <c r="L100" s="29">
        <v>0</v>
      </c>
      <c s="24">
        <f>ROUND(ROUND(L100,2)*ROUND(G100,3),2)</f>
      </c>
      <c s="27" t="s">
        <v>55</v>
      </c>
      <c>
        <f>(M100*21)/100</f>
      </c>
      <c t="s">
        <v>27</v>
      </c>
    </row>
    <row r="101" spans="1:5" ht="12.75" customHeight="1">
      <c r="A101" s="30" t="s">
        <v>56</v>
      </c>
      <c r="E101" s="31" t="s">
        <v>132</v>
      </c>
    </row>
    <row r="102" spans="1:5" ht="12.75" customHeight="1">
      <c r="A102" s="30" t="s">
        <v>57</v>
      </c>
      <c r="E102" s="32" t="s">
        <v>4</v>
      </c>
    </row>
    <row r="103" spans="5:5" ht="12.75" customHeight="1">
      <c r="E103" s="31" t="s">
        <v>67</v>
      </c>
    </row>
    <row r="104" spans="1:16" ht="12.75" customHeight="1">
      <c r="A104" t="s">
        <v>50</v>
      </c>
      <c s="6" t="s">
        <v>133</v>
      </c>
      <c s="6" t="s">
        <v>134</v>
      </c>
      <c t="s">
        <v>4</v>
      </c>
      <c s="26" t="s">
        <v>135</v>
      </c>
      <c s="27" t="s">
        <v>82</v>
      </c>
      <c s="28">
        <v>790</v>
      </c>
      <c s="27">
        <v>0</v>
      </c>
      <c s="27">
        <f>ROUND(G104*H104,6)</f>
      </c>
      <c r="L104" s="29">
        <v>0</v>
      </c>
      <c s="24">
        <f>ROUND(ROUND(L104,2)*ROUND(G104,3),2)</f>
      </c>
      <c s="27" t="s">
        <v>55</v>
      </c>
      <c>
        <f>(M104*21)/100</f>
      </c>
      <c t="s">
        <v>27</v>
      </c>
    </row>
    <row r="105" spans="1:5" ht="12.75" customHeight="1">
      <c r="A105" s="30" t="s">
        <v>56</v>
      </c>
      <c r="E105" s="31" t="s">
        <v>135</v>
      </c>
    </row>
    <row r="106" spans="1:5" ht="12.75" customHeight="1">
      <c r="A106" s="30" t="s">
        <v>57</v>
      </c>
      <c r="E106" s="32" t="s">
        <v>4</v>
      </c>
    </row>
    <row r="107" spans="5:5" ht="12.75" customHeight="1">
      <c r="E107" s="31" t="s">
        <v>67</v>
      </c>
    </row>
    <row r="108" spans="1:16" ht="12.75" customHeight="1">
      <c r="A108" t="s">
        <v>50</v>
      </c>
      <c s="6" t="s">
        <v>136</v>
      </c>
      <c s="6" t="s">
        <v>137</v>
      </c>
      <c t="s">
        <v>4</v>
      </c>
      <c s="26" t="s">
        <v>138</v>
      </c>
      <c s="27" t="s">
        <v>98</v>
      </c>
      <c s="28">
        <v>1</v>
      </c>
      <c s="27">
        <v>0</v>
      </c>
      <c s="27">
        <f>ROUND(G108*H108,6)</f>
      </c>
      <c r="L108" s="29">
        <v>0</v>
      </c>
      <c s="24">
        <f>ROUND(ROUND(L108,2)*ROUND(G108,3),2)</f>
      </c>
      <c s="27" t="s">
        <v>55</v>
      </c>
      <c>
        <f>(M108*21)/100</f>
      </c>
      <c t="s">
        <v>27</v>
      </c>
    </row>
    <row r="109" spans="1:5" ht="12.75" customHeight="1">
      <c r="A109" s="30" t="s">
        <v>56</v>
      </c>
      <c r="E109" s="31" t="s">
        <v>138</v>
      </c>
    </row>
    <row r="110" spans="1:5" ht="12.75" customHeight="1">
      <c r="A110" s="30" t="s">
        <v>57</v>
      </c>
      <c r="E110" s="32" t="s">
        <v>4</v>
      </c>
    </row>
    <row r="111" spans="5:5" ht="12.75" customHeight="1">
      <c r="E111" s="31" t="s">
        <v>67</v>
      </c>
    </row>
    <row r="112" spans="1:16" ht="12.75" customHeight="1">
      <c r="A112" t="s">
        <v>50</v>
      </c>
      <c s="6" t="s">
        <v>139</v>
      </c>
      <c s="6" t="s">
        <v>140</v>
      </c>
      <c t="s">
        <v>4</v>
      </c>
      <c s="26" t="s">
        <v>141</v>
      </c>
      <c s="27" t="s">
        <v>98</v>
      </c>
      <c s="28">
        <v>1</v>
      </c>
      <c s="27">
        <v>0</v>
      </c>
      <c s="27">
        <f>ROUND(G112*H112,6)</f>
      </c>
      <c r="L112" s="29">
        <v>0</v>
      </c>
      <c s="24">
        <f>ROUND(ROUND(L112,2)*ROUND(G112,3),2)</f>
      </c>
      <c s="27" t="s">
        <v>55</v>
      </c>
      <c>
        <f>(M112*21)/100</f>
      </c>
      <c t="s">
        <v>27</v>
      </c>
    </row>
    <row r="113" spans="1:5" ht="12.75" customHeight="1">
      <c r="A113" s="30" t="s">
        <v>56</v>
      </c>
      <c r="E113" s="31" t="s">
        <v>141</v>
      </c>
    </row>
    <row r="114" spans="1:5" ht="12.75" customHeight="1">
      <c r="A114" s="30" t="s">
        <v>57</v>
      </c>
      <c r="E114" s="32" t="s">
        <v>4</v>
      </c>
    </row>
    <row r="115" spans="5:5" ht="12.75" customHeight="1">
      <c r="E115" s="31" t="s">
        <v>67</v>
      </c>
    </row>
    <row r="116" spans="1:16" ht="12.75" customHeight="1">
      <c r="A116" t="s">
        <v>50</v>
      </c>
      <c s="6" t="s">
        <v>142</v>
      </c>
      <c s="6" t="s">
        <v>143</v>
      </c>
      <c t="s">
        <v>4</v>
      </c>
      <c s="26" t="s">
        <v>144</v>
      </c>
      <c s="27" t="s">
        <v>98</v>
      </c>
      <c s="28">
        <v>2</v>
      </c>
      <c s="27">
        <v>0</v>
      </c>
      <c s="27">
        <f>ROUND(G116*H116,6)</f>
      </c>
      <c r="L116" s="29">
        <v>0</v>
      </c>
      <c s="24">
        <f>ROUND(ROUND(L116,2)*ROUND(G116,3),2)</f>
      </c>
      <c s="27" t="s">
        <v>55</v>
      </c>
      <c>
        <f>(M116*21)/100</f>
      </c>
      <c t="s">
        <v>27</v>
      </c>
    </row>
    <row r="117" spans="1:5" ht="12.75" customHeight="1">
      <c r="A117" s="30" t="s">
        <v>56</v>
      </c>
      <c r="E117" s="31" t="s">
        <v>144</v>
      </c>
    </row>
    <row r="118" spans="1:5" ht="12.75" customHeight="1">
      <c r="A118" s="30" t="s">
        <v>57</v>
      </c>
      <c r="E118" s="32" t="s">
        <v>4</v>
      </c>
    </row>
    <row r="119" spans="5:5" ht="12.75" customHeight="1">
      <c r="E119" s="31" t="s">
        <v>67</v>
      </c>
    </row>
    <row r="120" spans="1:16" ht="12.75" customHeight="1">
      <c r="A120" t="s">
        <v>50</v>
      </c>
      <c s="6" t="s">
        <v>145</v>
      </c>
      <c s="6" t="s">
        <v>146</v>
      </c>
      <c t="s">
        <v>4</v>
      </c>
      <c s="26" t="s">
        <v>147</v>
      </c>
      <c s="27" t="s">
        <v>82</v>
      </c>
      <c s="28">
        <v>20</v>
      </c>
      <c s="27">
        <v>0</v>
      </c>
      <c s="27">
        <f>ROUND(G120*H120,6)</f>
      </c>
      <c r="L120" s="29">
        <v>0</v>
      </c>
      <c s="24">
        <f>ROUND(ROUND(L120,2)*ROUND(G120,3),2)</f>
      </c>
      <c s="27" t="s">
        <v>55</v>
      </c>
      <c>
        <f>(M120*21)/100</f>
      </c>
      <c t="s">
        <v>27</v>
      </c>
    </row>
    <row r="121" spans="1:5" ht="12.75" customHeight="1">
      <c r="A121" s="30" t="s">
        <v>56</v>
      </c>
      <c r="E121" s="31" t="s">
        <v>147</v>
      </c>
    </row>
    <row r="122" spans="1:5" ht="12.75" customHeight="1">
      <c r="A122" s="30" t="s">
        <v>57</v>
      </c>
      <c r="E122" s="32" t="s">
        <v>4</v>
      </c>
    </row>
    <row r="123" spans="5:5" ht="12.75" customHeight="1">
      <c r="E123" s="31" t="s">
        <v>67</v>
      </c>
    </row>
    <row r="124" spans="1:16" ht="12.75" customHeight="1">
      <c r="A124" t="s">
        <v>50</v>
      </c>
      <c s="6" t="s">
        <v>148</v>
      </c>
      <c s="6" t="s">
        <v>149</v>
      </c>
      <c t="s">
        <v>4</v>
      </c>
      <c s="26" t="s">
        <v>150</v>
      </c>
      <c s="27" t="s">
        <v>82</v>
      </c>
      <c s="28">
        <v>120</v>
      </c>
      <c s="27">
        <v>0</v>
      </c>
      <c s="27">
        <f>ROUND(G124*H124,6)</f>
      </c>
      <c r="L124" s="29">
        <v>0</v>
      </c>
      <c s="24">
        <f>ROUND(ROUND(L124,2)*ROUND(G124,3),2)</f>
      </c>
      <c s="27" t="s">
        <v>55</v>
      </c>
      <c>
        <f>(M124*21)/100</f>
      </c>
      <c t="s">
        <v>27</v>
      </c>
    </row>
    <row r="125" spans="1:5" ht="12.75" customHeight="1">
      <c r="A125" s="30" t="s">
        <v>56</v>
      </c>
      <c r="E125" s="31" t="s">
        <v>150</v>
      </c>
    </row>
    <row r="126" spans="1:5" ht="12.75" customHeight="1">
      <c r="A126" s="30" t="s">
        <v>57</v>
      </c>
      <c r="E126" s="32" t="s">
        <v>4</v>
      </c>
    </row>
    <row r="127" spans="5:5" ht="12.75" customHeight="1">
      <c r="E127" s="31" t="s">
        <v>67</v>
      </c>
    </row>
    <row r="128" spans="1:16" ht="12.75" customHeight="1">
      <c r="A128" t="s">
        <v>50</v>
      </c>
      <c s="6" t="s">
        <v>151</v>
      </c>
      <c s="6" t="s">
        <v>152</v>
      </c>
      <c t="s">
        <v>4</v>
      </c>
      <c s="26" t="s">
        <v>153</v>
      </c>
      <c s="27" t="s">
        <v>82</v>
      </c>
      <c s="28">
        <v>120</v>
      </c>
      <c s="27">
        <v>0</v>
      </c>
      <c s="27">
        <f>ROUND(G128*H128,6)</f>
      </c>
      <c r="L128" s="29">
        <v>0</v>
      </c>
      <c s="24">
        <f>ROUND(ROUND(L128,2)*ROUND(G128,3),2)</f>
      </c>
      <c s="27" t="s">
        <v>55</v>
      </c>
      <c>
        <f>(M128*21)/100</f>
      </c>
      <c t="s">
        <v>27</v>
      </c>
    </row>
    <row r="129" spans="1:5" ht="12.75" customHeight="1">
      <c r="A129" s="30" t="s">
        <v>56</v>
      </c>
      <c r="E129" s="31" t="s">
        <v>153</v>
      </c>
    </row>
    <row r="130" spans="1:5" ht="12.75" customHeight="1">
      <c r="A130" s="30" t="s">
        <v>57</v>
      </c>
      <c r="E130" s="32" t="s">
        <v>4</v>
      </c>
    </row>
    <row r="131" spans="5:5" ht="12.75" customHeight="1">
      <c r="E131" s="31" t="s">
        <v>67</v>
      </c>
    </row>
    <row r="132" spans="1:16" ht="12.75" customHeight="1">
      <c r="A132" t="s">
        <v>50</v>
      </c>
      <c s="6" t="s">
        <v>154</v>
      </c>
      <c s="6" t="s">
        <v>155</v>
      </c>
      <c t="s">
        <v>4</v>
      </c>
      <c s="26" t="s">
        <v>156</v>
      </c>
      <c s="27" t="s">
        <v>82</v>
      </c>
      <c s="28">
        <v>600</v>
      </c>
      <c s="27">
        <v>0</v>
      </c>
      <c s="27">
        <f>ROUND(G132*H132,6)</f>
      </c>
      <c r="L132" s="29">
        <v>0</v>
      </c>
      <c s="24">
        <f>ROUND(ROUND(L132,2)*ROUND(G132,3),2)</f>
      </c>
      <c s="27" t="s">
        <v>55</v>
      </c>
      <c>
        <f>(M132*21)/100</f>
      </c>
      <c t="s">
        <v>27</v>
      </c>
    </row>
    <row r="133" spans="1:5" ht="12.75" customHeight="1">
      <c r="A133" s="30" t="s">
        <v>56</v>
      </c>
      <c r="E133" s="31" t="s">
        <v>156</v>
      </c>
    </row>
    <row r="134" spans="1:5" ht="12.75" customHeight="1">
      <c r="A134" s="30" t="s">
        <v>57</v>
      </c>
      <c r="E134" s="32" t="s">
        <v>4</v>
      </c>
    </row>
    <row r="135" spans="5:5" ht="12.75" customHeight="1">
      <c r="E135" s="31" t="s">
        <v>67</v>
      </c>
    </row>
    <row r="136" spans="1:16" ht="12.75" customHeight="1">
      <c r="A136" t="s">
        <v>50</v>
      </c>
      <c s="6" t="s">
        <v>157</v>
      </c>
      <c s="6" t="s">
        <v>158</v>
      </c>
      <c t="s">
        <v>4</v>
      </c>
      <c s="26" t="s">
        <v>159</v>
      </c>
      <c s="27" t="s">
        <v>160</v>
      </c>
      <c s="28">
        <v>5</v>
      </c>
      <c s="27">
        <v>0</v>
      </c>
      <c s="27">
        <f>ROUND(G136*H136,6)</f>
      </c>
      <c r="L136" s="29">
        <v>0</v>
      </c>
      <c s="24">
        <f>ROUND(ROUND(L136,2)*ROUND(G136,3),2)</f>
      </c>
      <c s="27" t="s">
        <v>55</v>
      </c>
      <c>
        <f>(M136*21)/100</f>
      </c>
      <c t="s">
        <v>27</v>
      </c>
    </row>
    <row r="137" spans="1:5" ht="12.75" customHeight="1">
      <c r="A137" s="30" t="s">
        <v>56</v>
      </c>
      <c r="E137" s="31" t="s">
        <v>159</v>
      </c>
    </row>
    <row r="138" spans="1:5" ht="12.75" customHeight="1">
      <c r="A138" s="30" t="s">
        <v>57</v>
      </c>
      <c r="E138" s="32" t="s">
        <v>4</v>
      </c>
    </row>
    <row r="139" spans="5:5" ht="12.75" customHeight="1">
      <c r="E139" s="31" t="s">
        <v>67</v>
      </c>
    </row>
    <row r="140" spans="1:16" ht="12.75" customHeight="1">
      <c r="A140" t="s">
        <v>50</v>
      </c>
      <c s="6" t="s">
        <v>161</v>
      </c>
      <c s="6" t="s">
        <v>162</v>
      </c>
      <c t="s">
        <v>4</v>
      </c>
      <c s="26" t="s">
        <v>163</v>
      </c>
      <c s="27" t="s">
        <v>82</v>
      </c>
      <c s="28">
        <v>3420</v>
      </c>
      <c s="27">
        <v>0</v>
      </c>
      <c s="27">
        <f>ROUND(G140*H140,6)</f>
      </c>
      <c r="L140" s="29">
        <v>0</v>
      </c>
      <c s="24">
        <f>ROUND(ROUND(L140,2)*ROUND(G140,3),2)</f>
      </c>
      <c s="27" t="s">
        <v>55</v>
      </c>
      <c>
        <f>(M140*21)/100</f>
      </c>
      <c t="s">
        <v>27</v>
      </c>
    </row>
    <row r="141" spans="1:5" ht="12.75" customHeight="1">
      <c r="A141" s="30" t="s">
        <v>56</v>
      </c>
      <c r="E141" s="31" t="s">
        <v>163</v>
      </c>
    </row>
    <row r="142" spans="1:5" ht="12.75" customHeight="1">
      <c r="A142" s="30" t="s">
        <v>57</v>
      </c>
      <c r="E142" s="32" t="s">
        <v>4</v>
      </c>
    </row>
    <row r="143" spans="5:5" ht="12.75" customHeight="1">
      <c r="E143" s="31" t="s">
        <v>67</v>
      </c>
    </row>
    <row r="144" spans="1:16" ht="12.75" customHeight="1">
      <c r="A144" t="s">
        <v>50</v>
      </c>
      <c s="6" t="s">
        <v>164</v>
      </c>
      <c s="6" t="s">
        <v>165</v>
      </c>
      <c t="s">
        <v>4</v>
      </c>
      <c s="26" t="s">
        <v>166</v>
      </c>
      <c s="27" t="s">
        <v>98</v>
      </c>
      <c s="28">
        <v>4</v>
      </c>
      <c s="27">
        <v>0</v>
      </c>
      <c s="27">
        <f>ROUND(G144*H144,6)</f>
      </c>
      <c r="L144" s="29">
        <v>0</v>
      </c>
      <c s="24">
        <f>ROUND(ROUND(L144,2)*ROUND(G144,3),2)</f>
      </c>
      <c s="27" t="s">
        <v>55</v>
      </c>
      <c>
        <f>(M144*21)/100</f>
      </c>
      <c t="s">
        <v>27</v>
      </c>
    </row>
    <row r="145" spans="1:5" ht="12.75" customHeight="1">
      <c r="A145" s="30" t="s">
        <v>56</v>
      </c>
      <c r="E145" s="31" t="s">
        <v>166</v>
      </c>
    </row>
    <row r="146" spans="1:5" ht="12.75" customHeight="1">
      <c r="A146" s="30" t="s">
        <v>57</v>
      </c>
      <c r="E146" s="32" t="s">
        <v>4</v>
      </c>
    </row>
    <row r="147" spans="5:5" ht="12.75" customHeight="1">
      <c r="E147" s="31" t="s">
        <v>67</v>
      </c>
    </row>
    <row r="148" spans="1:16" ht="12.75" customHeight="1">
      <c r="A148" t="s">
        <v>50</v>
      </c>
      <c s="6" t="s">
        <v>167</v>
      </c>
      <c s="6" t="s">
        <v>168</v>
      </c>
      <c t="s">
        <v>4</v>
      </c>
      <c s="26" t="s">
        <v>169</v>
      </c>
      <c s="27" t="s">
        <v>98</v>
      </c>
      <c s="28">
        <v>4</v>
      </c>
      <c s="27">
        <v>0</v>
      </c>
      <c s="27">
        <f>ROUND(G148*H148,6)</f>
      </c>
      <c r="L148" s="29">
        <v>0</v>
      </c>
      <c s="24">
        <f>ROUND(ROUND(L148,2)*ROUND(G148,3),2)</f>
      </c>
      <c s="27" t="s">
        <v>55</v>
      </c>
      <c>
        <f>(M148*21)/100</f>
      </c>
      <c t="s">
        <v>27</v>
      </c>
    </row>
    <row r="149" spans="1:5" ht="12.75" customHeight="1">
      <c r="A149" s="30" t="s">
        <v>56</v>
      </c>
      <c r="E149" s="31" t="s">
        <v>169</v>
      </c>
    </row>
    <row r="150" spans="1:5" ht="12.75" customHeight="1">
      <c r="A150" s="30" t="s">
        <v>57</v>
      </c>
      <c r="E150" s="32" t="s">
        <v>4</v>
      </c>
    </row>
    <row r="151" spans="5:5" ht="12.75" customHeight="1">
      <c r="E151" s="31" t="s">
        <v>67</v>
      </c>
    </row>
    <row r="152" spans="1:16" ht="12.75" customHeight="1">
      <c r="A152" t="s">
        <v>50</v>
      </c>
      <c s="6" t="s">
        <v>170</v>
      </c>
      <c s="6" t="s">
        <v>171</v>
      </c>
      <c t="s">
        <v>4</v>
      </c>
      <c s="26" t="s">
        <v>172</v>
      </c>
      <c s="27" t="s">
        <v>98</v>
      </c>
      <c s="28">
        <v>2</v>
      </c>
      <c s="27">
        <v>0</v>
      </c>
      <c s="27">
        <f>ROUND(G152*H152,6)</f>
      </c>
      <c r="L152" s="29">
        <v>0</v>
      </c>
      <c s="24">
        <f>ROUND(ROUND(L152,2)*ROUND(G152,3),2)</f>
      </c>
      <c s="27" t="s">
        <v>55</v>
      </c>
      <c>
        <f>(M152*21)/100</f>
      </c>
      <c t="s">
        <v>27</v>
      </c>
    </row>
    <row r="153" spans="1:5" ht="12.75" customHeight="1">
      <c r="A153" s="30" t="s">
        <v>56</v>
      </c>
      <c r="E153" s="31" t="s">
        <v>172</v>
      </c>
    </row>
    <row r="154" spans="1:5" ht="12.75" customHeight="1">
      <c r="A154" s="30" t="s">
        <v>57</v>
      </c>
      <c r="E154" s="32" t="s">
        <v>4</v>
      </c>
    </row>
    <row r="155" spans="5:5" ht="12.75" customHeight="1">
      <c r="E155" s="31" t="s">
        <v>67</v>
      </c>
    </row>
    <row r="156" spans="1:16" ht="12.75" customHeight="1">
      <c r="A156" t="s">
        <v>50</v>
      </c>
      <c s="6" t="s">
        <v>173</v>
      </c>
      <c s="6" t="s">
        <v>174</v>
      </c>
      <c t="s">
        <v>4</v>
      </c>
      <c s="26" t="s">
        <v>175</v>
      </c>
      <c s="27" t="s">
        <v>98</v>
      </c>
      <c s="28">
        <v>2</v>
      </c>
      <c s="27">
        <v>0</v>
      </c>
      <c s="27">
        <f>ROUND(G156*H156,6)</f>
      </c>
      <c r="L156" s="29">
        <v>0</v>
      </c>
      <c s="24">
        <f>ROUND(ROUND(L156,2)*ROUND(G156,3),2)</f>
      </c>
      <c s="27" t="s">
        <v>55</v>
      </c>
      <c>
        <f>(M156*21)/100</f>
      </c>
      <c t="s">
        <v>27</v>
      </c>
    </row>
    <row r="157" spans="1:5" ht="12.75" customHeight="1">
      <c r="A157" s="30" t="s">
        <v>56</v>
      </c>
      <c r="E157" s="31" t="s">
        <v>175</v>
      </c>
    </row>
    <row r="158" spans="1:5" ht="12.75" customHeight="1">
      <c r="A158" s="30" t="s">
        <v>57</v>
      </c>
      <c r="E158" s="32" t="s">
        <v>4</v>
      </c>
    </row>
    <row r="159" spans="5:5" ht="12.75" customHeight="1">
      <c r="E159" s="31" t="s">
        <v>67</v>
      </c>
    </row>
    <row r="160" spans="1:16" ht="12.75" customHeight="1">
      <c r="A160" t="s">
        <v>50</v>
      </c>
      <c s="6" t="s">
        <v>176</v>
      </c>
      <c s="6" t="s">
        <v>177</v>
      </c>
      <c t="s">
        <v>4</v>
      </c>
      <c s="26" t="s">
        <v>178</v>
      </c>
      <c s="27" t="s">
        <v>98</v>
      </c>
      <c s="28">
        <v>6</v>
      </c>
      <c s="27">
        <v>0</v>
      </c>
      <c s="27">
        <f>ROUND(G160*H160,6)</f>
      </c>
      <c r="L160" s="29">
        <v>0</v>
      </c>
      <c s="24">
        <f>ROUND(ROUND(L160,2)*ROUND(G160,3),2)</f>
      </c>
      <c s="27" t="s">
        <v>55</v>
      </c>
      <c>
        <f>(M160*21)/100</f>
      </c>
      <c t="s">
        <v>27</v>
      </c>
    </row>
    <row r="161" spans="1:5" ht="12.75" customHeight="1">
      <c r="A161" s="30" t="s">
        <v>56</v>
      </c>
      <c r="E161" s="31" t="s">
        <v>178</v>
      </c>
    </row>
    <row r="162" spans="1:5" ht="12.75" customHeight="1">
      <c r="A162" s="30" t="s">
        <v>57</v>
      </c>
      <c r="E162" s="32" t="s">
        <v>4</v>
      </c>
    </row>
    <row r="163" spans="5:5" ht="12.75" customHeight="1">
      <c r="E163" s="31" t="s">
        <v>67</v>
      </c>
    </row>
    <row r="164" spans="1:16" ht="12.75" customHeight="1">
      <c r="A164" t="s">
        <v>50</v>
      </c>
      <c s="6" t="s">
        <v>179</v>
      </c>
      <c s="6" t="s">
        <v>180</v>
      </c>
      <c t="s">
        <v>4</v>
      </c>
      <c s="26" t="s">
        <v>181</v>
      </c>
      <c s="27" t="s">
        <v>98</v>
      </c>
      <c s="28">
        <v>6</v>
      </c>
      <c s="27">
        <v>0</v>
      </c>
      <c s="27">
        <f>ROUND(G164*H164,6)</f>
      </c>
      <c r="L164" s="29">
        <v>0</v>
      </c>
      <c s="24">
        <f>ROUND(ROUND(L164,2)*ROUND(G164,3),2)</f>
      </c>
      <c s="27" t="s">
        <v>55</v>
      </c>
      <c>
        <f>(M164*21)/100</f>
      </c>
      <c t="s">
        <v>27</v>
      </c>
    </row>
    <row r="165" spans="1:5" ht="12.75" customHeight="1">
      <c r="A165" s="30" t="s">
        <v>56</v>
      </c>
      <c r="E165" s="31" t="s">
        <v>181</v>
      </c>
    </row>
    <row r="166" spans="1:5" ht="12.75" customHeight="1">
      <c r="A166" s="30" t="s">
        <v>57</v>
      </c>
      <c r="E166" s="32" t="s">
        <v>4</v>
      </c>
    </row>
    <row r="167" spans="5:5" ht="12.75" customHeight="1">
      <c r="E167" s="31" t="s">
        <v>67</v>
      </c>
    </row>
    <row r="168" spans="1:16" ht="12.75" customHeight="1">
      <c r="A168" t="s">
        <v>50</v>
      </c>
      <c s="6" t="s">
        <v>182</v>
      </c>
      <c s="6" t="s">
        <v>183</v>
      </c>
      <c t="s">
        <v>4</v>
      </c>
      <c s="26" t="s">
        <v>184</v>
      </c>
      <c s="27" t="s">
        <v>98</v>
      </c>
      <c s="28">
        <v>1</v>
      </c>
      <c s="27">
        <v>0</v>
      </c>
      <c s="27">
        <f>ROUND(G168*H168,6)</f>
      </c>
      <c r="L168" s="29">
        <v>0</v>
      </c>
      <c s="24">
        <f>ROUND(ROUND(L168,2)*ROUND(G168,3),2)</f>
      </c>
      <c s="27" t="s">
        <v>55</v>
      </c>
      <c>
        <f>(M168*21)/100</f>
      </c>
      <c t="s">
        <v>27</v>
      </c>
    </row>
    <row r="169" spans="1:5" ht="12.75" customHeight="1">
      <c r="A169" s="30" t="s">
        <v>56</v>
      </c>
      <c r="E169" s="31" t="s">
        <v>184</v>
      </c>
    </row>
    <row r="170" spans="1:5" ht="12.75" customHeight="1">
      <c r="A170" s="30" t="s">
        <v>57</v>
      </c>
      <c r="E170" s="32" t="s">
        <v>4</v>
      </c>
    </row>
    <row r="171" spans="5:5" ht="12.75" customHeight="1">
      <c r="E171" s="31" t="s">
        <v>67</v>
      </c>
    </row>
    <row r="172" spans="1:16" ht="12.75" customHeight="1">
      <c r="A172" t="s">
        <v>50</v>
      </c>
      <c s="6" t="s">
        <v>185</v>
      </c>
      <c s="6" t="s">
        <v>186</v>
      </c>
      <c t="s">
        <v>4</v>
      </c>
      <c s="26" t="s">
        <v>187</v>
      </c>
      <c s="27" t="s">
        <v>98</v>
      </c>
      <c s="28">
        <v>1</v>
      </c>
      <c s="27">
        <v>0</v>
      </c>
      <c s="27">
        <f>ROUND(G172*H172,6)</f>
      </c>
      <c r="L172" s="29">
        <v>0</v>
      </c>
      <c s="24">
        <f>ROUND(ROUND(L172,2)*ROUND(G172,3),2)</f>
      </c>
      <c s="27" t="s">
        <v>55</v>
      </c>
      <c>
        <f>(M172*21)/100</f>
      </c>
      <c t="s">
        <v>27</v>
      </c>
    </row>
    <row r="173" spans="1:5" ht="12.75" customHeight="1">
      <c r="A173" s="30" t="s">
        <v>56</v>
      </c>
      <c r="E173" s="31" t="s">
        <v>187</v>
      </c>
    </row>
    <row r="174" spans="1:5" ht="12.75" customHeight="1">
      <c r="A174" s="30" t="s">
        <v>57</v>
      </c>
      <c r="E174" s="32" t="s">
        <v>4</v>
      </c>
    </row>
    <row r="175" spans="5:5" ht="12.75" customHeight="1">
      <c r="E175" s="31" t="s">
        <v>67</v>
      </c>
    </row>
    <row r="176" spans="1:16" ht="12.75" customHeight="1">
      <c r="A176" t="s">
        <v>50</v>
      </c>
      <c s="6" t="s">
        <v>188</v>
      </c>
      <c s="6" t="s">
        <v>189</v>
      </c>
      <c t="s">
        <v>4</v>
      </c>
      <c s="26" t="s">
        <v>190</v>
      </c>
      <c s="27" t="s">
        <v>98</v>
      </c>
      <c s="28">
        <v>1</v>
      </c>
      <c s="27">
        <v>0</v>
      </c>
      <c s="27">
        <f>ROUND(G176*H176,6)</f>
      </c>
      <c r="L176" s="29">
        <v>0</v>
      </c>
      <c s="24">
        <f>ROUND(ROUND(L176,2)*ROUND(G176,3),2)</f>
      </c>
      <c s="27" t="s">
        <v>55</v>
      </c>
      <c>
        <f>(M176*21)/100</f>
      </c>
      <c t="s">
        <v>27</v>
      </c>
    </row>
    <row r="177" spans="1:5" ht="12.75" customHeight="1">
      <c r="A177" s="30" t="s">
        <v>56</v>
      </c>
      <c r="E177" s="31" t="s">
        <v>190</v>
      </c>
    </row>
    <row r="178" spans="1:5" ht="12.75" customHeight="1">
      <c r="A178" s="30" t="s">
        <v>57</v>
      </c>
      <c r="E178" s="32" t="s">
        <v>4</v>
      </c>
    </row>
    <row r="179" spans="5:5" ht="12.75" customHeight="1">
      <c r="E179" s="31" t="s">
        <v>67</v>
      </c>
    </row>
    <row r="180" spans="1:16" ht="12.75" customHeight="1">
      <c r="A180" t="s">
        <v>50</v>
      </c>
      <c s="6" t="s">
        <v>191</v>
      </c>
      <c s="6" t="s">
        <v>192</v>
      </c>
      <c t="s">
        <v>4</v>
      </c>
      <c s="26" t="s">
        <v>193</v>
      </c>
      <c s="27" t="s">
        <v>98</v>
      </c>
      <c s="28">
        <v>1</v>
      </c>
      <c s="27">
        <v>0</v>
      </c>
      <c s="27">
        <f>ROUND(G180*H180,6)</f>
      </c>
      <c r="L180" s="29">
        <v>0</v>
      </c>
      <c s="24">
        <f>ROUND(ROUND(L180,2)*ROUND(G180,3),2)</f>
      </c>
      <c s="27" t="s">
        <v>55</v>
      </c>
      <c>
        <f>(M180*21)/100</f>
      </c>
      <c t="s">
        <v>27</v>
      </c>
    </row>
    <row r="181" spans="1:5" ht="12.75" customHeight="1">
      <c r="A181" s="30" t="s">
        <v>56</v>
      </c>
      <c r="E181" s="31" t="s">
        <v>193</v>
      </c>
    </row>
    <row r="182" spans="1:5" ht="12.75" customHeight="1">
      <c r="A182" s="30" t="s">
        <v>57</v>
      </c>
      <c r="E182" s="32" t="s">
        <v>4</v>
      </c>
    </row>
    <row r="183" spans="5:5" ht="12.75" customHeight="1">
      <c r="E183" s="31" t="s">
        <v>67</v>
      </c>
    </row>
    <row r="184" spans="1:16" ht="12.75" customHeight="1">
      <c r="A184" t="s">
        <v>50</v>
      </c>
      <c s="6" t="s">
        <v>194</v>
      </c>
      <c s="6" t="s">
        <v>195</v>
      </c>
      <c t="s">
        <v>4</v>
      </c>
      <c s="26" t="s">
        <v>196</v>
      </c>
      <c s="27" t="s">
        <v>98</v>
      </c>
      <c s="28">
        <v>1</v>
      </c>
      <c s="27">
        <v>0</v>
      </c>
      <c s="27">
        <f>ROUND(G184*H184,6)</f>
      </c>
      <c r="L184" s="29">
        <v>0</v>
      </c>
      <c s="24">
        <f>ROUND(ROUND(L184,2)*ROUND(G184,3),2)</f>
      </c>
      <c s="27" t="s">
        <v>55</v>
      </c>
      <c>
        <f>(M184*21)/100</f>
      </c>
      <c t="s">
        <v>27</v>
      </c>
    </row>
    <row r="185" spans="1:5" ht="12.75" customHeight="1">
      <c r="A185" s="30" t="s">
        <v>56</v>
      </c>
      <c r="E185" s="31" t="s">
        <v>196</v>
      </c>
    </row>
    <row r="186" spans="1:5" ht="12.75" customHeight="1">
      <c r="A186" s="30" t="s">
        <v>57</v>
      </c>
      <c r="E186" s="32" t="s">
        <v>4</v>
      </c>
    </row>
    <row r="187" spans="5:5" ht="12.75" customHeight="1">
      <c r="E187" s="31" t="s">
        <v>67</v>
      </c>
    </row>
    <row r="188" spans="1:16" ht="12.75" customHeight="1">
      <c r="A188" t="s">
        <v>50</v>
      </c>
      <c s="6" t="s">
        <v>197</v>
      </c>
      <c s="6" t="s">
        <v>198</v>
      </c>
      <c t="s">
        <v>4</v>
      </c>
      <c s="26" t="s">
        <v>199</v>
      </c>
      <c s="27" t="s">
        <v>98</v>
      </c>
      <c s="28">
        <v>1</v>
      </c>
      <c s="27">
        <v>0</v>
      </c>
      <c s="27">
        <f>ROUND(G188*H188,6)</f>
      </c>
      <c r="L188" s="29">
        <v>0</v>
      </c>
      <c s="24">
        <f>ROUND(ROUND(L188,2)*ROUND(G188,3),2)</f>
      </c>
      <c s="27" t="s">
        <v>55</v>
      </c>
      <c>
        <f>(M188*21)/100</f>
      </c>
      <c t="s">
        <v>27</v>
      </c>
    </row>
    <row r="189" spans="1:5" ht="12.75" customHeight="1">
      <c r="A189" s="30" t="s">
        <v>56</v>
      </c>
      <c r="E189" s="31" t="s">
        <v>199</v>
      </c>
    </row>
    <row r="190" spans="1:5" ht="12.75" customHeight="1">
      <c r="A190" s="30" t="s">
        <v>57</v>
      </c>
      <c r="E190" s="32" t="s">
        <v>4</v>
      </c>
    </row>
    <row r="191" spans="5:5" ht="12.75" customHeight="1">
      <c r="E191" s="31" t="s">
        <v>67</v>
      </c>
    </row>
    <row r="192" spans="1:16" ht="12.75" customHeight="1">
      <c r="A192" t="s">
        <v>50</v>
      </c>
      <c s="6" t="s">
        <v>200</v>
      </c>
      <c s="6" t="s">
        <v>201</v>
      </c>
      <c t="s">
        <v>4</v>
      </c>
      <c s="26" t="s">
        <v>202</v>
      </c>
      <c s="27" t="s">
        <v>98</v>
      </c>
      <c s="28">
        <v>1</v>
      </c>
      <c s="27">
        <v>0</v>
      </c>
      <c s="27">
        <f>ROUND(G192*H192,6)</f>
      </c>
      <c r="L192" s="29">
        <v>0</v>
      </c>
      <c s="24">
        <f>ROUND(ROUND(L192,2)*ROUND(G192,3),2)</f>
      </c>
      <c s="27" t="s">
        <v>55</v>
      </c>
      <c>
        <f>(M192*21)/100</f>
      </c>
      <c t="s">
        <v>27</v>
      </c>
    </row>
    <row r="193" spans="1:5" ht="12.75" customHeight="1">
      <c r="A193" s="30" t="s">
        <v>56</v>
      </c>
      <c r="E193" s="31" t="s">
        <v>202</v>
      </c>
    </row>
    <row r="194" spans="1:5" ht="12.75" customHeight="1">
      <c r="A194" s="30" t="s">
        <v>57</v>
      </c>
      <c r="E194" s="32" t="s">
        <v>4</v>
      </c>
    </row>
    <row r="195" spans="5:5" ht="12.75" customHeight="1">
      <c r="E195" s="31" t="s">
        <v>67</v>
      </c>
    </row>
    <row r="196" spans="1:16" ht="12.75" customHeight="1">
      <c r="A196" t="s">
        <v>50</v>
      </c>
      <c s="6" t="s">
        <v>203</v>
      </c>
      <c s="6" t="s">
        <v>204</v>
      </c>
      <c t="s">
        <v>4</v>
      </c>
      <c s="26" t="s">
        <v>205</v>
      </c>
      <c s="27" t="s">
        <v>98</v>
      </c>
      <c s="28">
        <v>1</v>
      </c>
      <c s="27">
        <v>0</v>
      </c>
      <c s="27">
        <f>ROUND(G196*H196,6)</f>
      </c>
      <c r="L196" s="29">
        <v>0</v>
      </c>
      <c s="24">
        <f>ROUND(ROUND(L196,2)*ROUND(G196,3),2)</f>
      </c>
      <c s="27" t="s">
        <v>55</v>
      </c>
      <c>
        <f>(M196*21)/100</f>
      </c>
      <c t="s">
        <v>27</v>
      </c>
    </row>
    <row r="197" spans="1:5" ht="12.75" customHeight="1">
      <c r="A197" s="30" t="s">
        <v>56</v>
      </c>
      <c r="E197" s="31" t="s">
        <v>205</v>
      </c>
    </row>
    <row r="198" spans="1:5" ht="12.75" customHeight="1">
      <c r="A198" s="30" t="s">
        <v>57</v>
      </c>
      <c r="E198" s="32" t="s">
        <v>4</v>
      </c>
    </row>
    <row r="199" spans="5:5" ht="12.75" customHeight="1">
      <c r="E199" s="31" t="s">
        <v>67</v>
      </c>
    </row>
    <row r="200" spans="1:16" ht="12.75" customHeight="1">
      <c r="A200" t="s">
        <v>50</v>
      </c>
      <c s="6" t="s">
        <v>206</v>
      </c>
      <c s="6" t="s">
        <v>207</v>
      </c>
      <c t="s">
        <v>4</v>
      </c>
      <c s="26" t="s">
        <v>208</v>
      </c>
      <c s="27" t="s">
        <v>98</v>
      </c>
      <c s="28">
        <v>1</v>
      </c>
      <c s="27">
        <v>0</v>
      </c>
      <c s="27">
        <f>ROUND(G200*H200,6)</f>
      </c>
      <c r="L200" s="29">
        <v>0</v>
      </c>
      <c s="24">
        <f>ROUND(ROUND(L200,2)*ROUND(G200,3),2)</f>
      </c>
      <c s="27" t="s">
        <v>55</v>
      </c>
      <c>
        <f>(M200*21)/100</f>
      </c>
      <c t="s">
        <v>27</v>
      </c>
    </row>
    <row r="201" spans="1:5" ht="12.75" customHeight="1">
      <c r="A201" s="30" t="s">
        <v>56</v>
      </c>
      <c r="E201" s="31" t="s">
        <v>208</v>
      </c>
    </row>
    <row r="202" spans="1:5" ht="12.75" customHeight="1">
      <c r="A202" s="30" t="s">
        <v>57</v>
      </c>
      <c r="E202" s="32" t="s">
        <v>4</v>
      </c>
    </row>
    <row r="203" spans="5:5" ht="12.75" customHeight="1">
      <c r="E203" s="31" t="s">
        <v>67</v>
      </c>
    </row>
    <row r="204" spans="1:16" ht="12.75" customHeight="1">
      <c r="A204" t="s">
        <v>50</v>
      </c>
      <c s="6" t="s">
        <v>209</v>
      </c>
      <c s="6" t="s">
        <v>210</v>
      </c>
      <c t="s">
        <v>4</v>
      </c>
      <c s="26" t="s">
        <v>211</v>
      </c>
      <c s="27" t="s">
        <v>98</v>
      </c>
      <c s="28">
        <v>2</v>
      </c>
      <c s="27">
        <v>0</v>
      </c>
      <c s="27">
        <f>ROUND(G204*H204,6)</f>
      </c>
      <c r="L204" s="29">
        <v>0</v>
      </c>
      <c s="24">
        <f>ROUND(ROUND(L204,2)*ROUND(G204,3),2)</f>
      </c>
      <c s="27" t="s">
        <v>55</v>
      </c>
      <c>
        <f>(M204*21)/100</f>
      </c>
      <c t="s">
        <v>27</v>
      </c>
    </row>
    <row r="205" spans="1:5" ht="12.75" customHeight="1">
      <c r="A205" s="30" t="s">
        <v>56</v>
      </c>
      <c r="E205" s="31" t="s">
        <v>211</v>
      </c>
    </row>
    <row r="206" spans="1:5" ht="12.75" customHeight="1">
      <c r="A206" s="30" t="s">
        <v>57</v>
      </c>
      <c r="E206" s="32" t="s">
        <v>4</v>
      </c>
    </row>
    <row r="207" spans="5:5" ht="12.75" customHeight="1">
      <c r="E207" s="31" t="s">
        <v>67</v>
      </c>
    </row>
    <row r="208" spans="1:16" ht="12.75" customHeight="1">
      <c r="A208" t="s">
        <v>50</v>
      </c>
      <c s="6" t="s">
        <v>212</v>
      </c>
      <c s="6" t="s">
        <v>213</v>
      </c>
      <c t="s">
        <v>4</v>
      </c>
      <c s="26" t="s">
        <v>214</v>
      </c>
      <c s="27" t="s">
        <v>98</v>
      </c>
      <c s="28">
        <v>3</v>
      </c>
      <c s="27">
        <v>0</v>
      </c>
      <c s="27">
        <f>ROUND(G208*H208,6)</f>
      </c>
      <c r="L208" s="29">
        <v>0</v>
      </c>
      <c s="24">
        <f>ROUND(ROUND(L208,2)*ROUND(G208,3),2)</f>
      </c>
      <c s="27" t="s">
        <v>55</v>
      </c>
      <c>
        <f>(M208*21)/100</f>
      </c>
      <c t="s">
        <v>27</v>
      </c>
    </row>
    <row r="209" spans="1:5" ht="12.75" customHeight="1">
      <c r="A209" s="30" t="s">
        <v>56</v>
      </c>
      <c r="E209" s="31" t="s">
        <v>214</v>
      </c>
    </row>
    <row r="210" spans="1:5" ht="12.75" customHeight="1">
      <c r="A210" s="30" t="s">
        <v>57</v>
      </c>
      <c r="E210" s="32" t="s">
        <v>4</v>
      </c>
    </row>
    <row r="211" spans="5:5" ht="12.75" customHeight="1">
      <c r="E211" s="31" t="s">
        <v>67</v>
      </c>
    </row>
    <row r="212" spans="1:16" ht="12.75" customHeight="1">
      <c r="A212" t="s">
        <v>50</v>
      </c>
      <c s="6" t="s">
        <v>215</v>
      </c>
      <c s="6" t="s">
        <v>216</v>
      </c>
      <c t="s">
        <v>4</v>
      </c>
      <c s="26" t="s">
        <v>217</v>
      </c>
      <c s="27" t="s">
        <v>98</v>
      </c>
      <c s="28">
        <v>3</v>
      </c>
      <c s="27">
        <v>0</v>
      </c>
      <c s="27">
        <f>ROUND(G212*H212,6)</f>
      </c>
      <c r="L212" s="29">
        <v>0</v>
      </c>
      <c s="24">
        <f>ROUND(ROUND(L212,2)*ROUND(G212,3),2)</f>
      </c>
      <c s="27" t="s">
        <v>55</v>
      </c>
      <c>
        <f>(M212*21)/100</f>
      </c>
      <c t="s">
        <v>27</v>
      </c>
    </row>
    <row r="213" spans="1:5" ht="12.75" customHeight="1">
      <c r="A213" s="30" t="s">
        <v>56</v>
      </c>
      <c r="E213" s="31" t="s">
        <v>217</v>
      </c>
    </row>
    <row r="214" spans="1:5" ht="12.75" customHeight="1">
      <c r="A214" s="30" t="s">
        <v>57</v>
      </c>
      <c r="E214" s="32" t="s">
        <v>4</v>
      </c>
    </row>
    <row r="215" spans="5:5" ht="12.75" customHeight="1">
      <c r="E215" s="31" t="s">
        <v>67</v>
      </c>
    </row>
    <row r="216" spans="1:16" ht="12.75" customHeight="1">
      <c r="A216" t="s">
        <v>50</v>
      </c>
      <c s="6" t="s">
        <v>218</v>
      </c>
      <c s="6" t="s">
        <v>219</v>
      </c>
      <c t="s">
        <v>4</v>
      </c>
      <c s="26" t="s">
        <v>220</v>
      </c>
      <c s="27" t="s">
        <v>98</v>
      </c>
      <c s="28">
        <v>3</v>
      </c>
      <c s="27">
        <v>0</v>
      </c>
      <c s="27">
        <f>ROUND(G216*H216,6)</f>
      </c>
      <c r="L216" s="29">
        <v>0</v>
      </c>
      <c s="24">
        <f>ROUND(ROUND(L216,2)*ROUND(G216,3),2)</f>
      </c>
      <c s="27" t="s">
        <v>55</v>
      </c>
      <c>
        <f>(M216*21)/100</f>
      </c>
      <c t="s">
        <v>27</v>
      </c>
    </row>
    <row r="217" spans="1:5" ht="12.75" customHeight="1">
      <c r="A217" s="30" t="s">
        <v>56</v>
      </c>
      <c r="E217" s="31" t="s">
        <v>220</v>
      </c>
    </row>
    <row r="218" spans="1:5" ht="12.75" customHeight="1">
      <c r="A218" s="30" t="s">
        <v>57</v>
      </c>
      <c r="E218" s="32" t="s">
        <v>4</v>
      </c>
    </row>
    <row r="219" spans="5:5" ht="12.75" customHeight="1">
      <c r="E219" s="31" t="s">
        <v>67</v>
      </c>
    </row>
    <row r="220" spans="1:16" ht="12.75" customHeight="1">
      <c r="A220" t="s">
        <v>50</v>
      </c>
      <c s="6" t="s">
        <v>221</v>
      </c>
      <c s="6" t="s">
        <v>222</v>
      </c>
      <c t="s">
        <v>4</v>
      </c>
      <c s="26" t="s">
        <v>223</v>
      </c>
      <c s="27" t="s">
        <v>98</v>
      </c>
      <c s="28">
        <v>3</v>
      </c>
      <c s="27">
        <v>0</v>
      </c>
      <c s="27">
        <f>ROUND(G220*H220,6)</f>
      </c>
      <c r="L220" s="29">
        <v>0</v>
      </c>
      <c s="24">
        <f>ROUND(ROUND(L220,2)*ROUND(G220,3),2)</f>
      </c>
      <c s="27" t="s">
        <v>55</v>
      </c>
      <c>
        <f>(M220*21)/100</f>
      </c>
      <c t="s">
        <v>27</v>
      </c>
    </row>
    <row r="221" spans="1:5" ht="12.75" customHeight="1">
      <c r="A221" s="30" t="s">
        <v>56</v>
      </c>
      <c r="E221" s="31" t="s">
        <v>223</v>
      </c>
    </row>
    <row r="222" spans="1:5" ht="12.75" customHeight="1">
      <c r="A222" s="30" t="s">
        <v>57</v>
      </c>
      <c r="E222" s="32" t="s">
        <v>4</v>
      </c>
    </row>
    <row r="223" spans="5:5" ht="12.75" customHeight="1">
      <c r="E223" s="31" t="s">
        <v>67</v>
      </c>
    </row>
    <row r="224" spans="1:16" ht="12.75" customHeight="1">
      <c r="A224" t="s">
        <v>50</v>
      </c>
      <c s="6" t="s">
        <v>224</v>
      </c>
      <c s="6" t="s">
        <v>225</v>
      </c>
      <c t="s">
        <v>4</v>
      </c>
      <c s="26" t="s">
        <v>226</v>
      </c>
      <c s="27" t="s">
        <v>98</v>
      </c>
      <c s="28">
        <v>2</v>
      </c>
      <c s="27">
        <v>0</v>
      </c>
      <c s="27">
        <f>ROUND(G224*H224,6)</f>
      </c>
      <c r="L224" s="29">
        <v>0</v>
      </c>
      <c s="24">
        <f>ROUND(ROUND(L224,2)*ROUND(G224,3),2)</f>
      </c>
      <c s="27" t="s">
        <v>55</v>
      </c>
      <c>
        <f>(M224*21)/100</f>
      </c>
      <c t="s">
        <v>27</v>
      </c>
    </row>
    <row r="225" spans="1:5" ht="12.75" customHeight="1">
      <c r="A225" s="30" t="s">
        <v>56</v>
      </c>
      <c r="E225" s="31" t="s">
        <v>226</v>
      </c>
    </row>
    <row r="226" spans="1:5" ht="12.75" customHeight="1">
      <c r="A226" s="30" t="s">
        <v>57</v>
      </c>
      <c r="E226" s="32" t="s">
        <v>4</v>
      </c>
    </row>
    <row r="227" spans="5:5" ht="12.75" customHeight="1">
      <c r="E227" s="31" t="s">
        <v>67</v>
      </c>
    </row>
    <row r="228" spans="1:16" ht="12.75" customHeight="1">
      <c r="A228" t="s">
        <v>50</v>
      </c>
      <c s="6" t="s">
        <v>227</v>
      </c>
      <c s="6" t="s">
        <v>228</v>
      </c>
      <c t="s">
        <v>4</v>
      </c>
      <c s="26" t="s">
        <v>229</v>
      </c>
      <c s="27" t="s">
        <v>98</v>
      </c>
      <c s="28">
        <v>2</v>
      </c>
      <c s="27">
        <v>0</v>
      </c>
      <c s="27">
        <f>ROUND(G228*H228,6)</f>
      </c>
      <c r="L228" s="29">
        <v>0</v>
      </c>
      <c s="24">
        <f>ROUND(ROUND(L228,2)*ROUND(G228,3),2)</f>
      </c>
      <c s="27" t="s">
        <v>55</v>
      </c>
      <c>
        <f>(M228*21)/100</f>
      </c>
      <c t="s">
        <v>27</v>
      </c>
    </row>
    <row r="229" spans="1:5" ht="12.75" customHeight="1">
      <c r="A229" s="30" t="s">
        <v>56</v>
      </c>
      <c r="E229" s="31" t="s">
        <v>229</v>
      </c>
    </row>
    <row r="230" spans="1:5" ht="12.75" customHeight="1">
      <c r="A230" s="30" t="s">
        <v>57</v>
      </c>
      <c r="E230" s="32" t="s">
        <v>4</v>
      </c>
    </row>
    <row r="231" spans="5:5" ht="12.75" customHeight="1">
      <c r="E231" s="31" t="s">
        <v>67</v>
      </c>
    </row>
    <row r="232" spans="1:16" ht="12.75" customHeight="1">
      <c r="A232" t="s">
        <v>50</v>
      </c>
      <c s="6" t="s">
        <v>230</v>
      </c>
      <c s="6" t="s">
        <v>231</v>
      </c>
      <c t="s">
        <v>4</v>
      </c>
      <c s="26" t="s">
        <v>232</v>
      </c>
      <c s="27" t="s">
        <v>98</v>
      </c>
      <c s="28">
        <v>1</v>
      </c>
      <c s="27">
        <v>0</v>
      </c>
      <c s="27">
        <f>ROUND(G232*H232,6)</f>
      </c>
      <c r="L232" s="29">
        <v>0</v>
      </c>
      <c s="24">
        <f>ROUND(ROUND(L232,2)*ROUND(G232,3),2)</f>
      </c>
      <c s="27" t="s">
        <v>55</v>
      </c>
      <c>
        <f>(M232*21)/100</f>
      </c>
      <c t="s">
        <v>27</v>
      </c>
    </row>
    <row r="233" spans="1:5" ht="12.75" customHeight="1">
      <c r="A233" s="30" t="s">
        <v>56</v>
      </c>
      <c r="E233" s="31" t="s">
        <v>232</v>
      </c>
    </row>
    <row r="234" spans="1:5" ht="12.75" customHeight="1">
      <c r="A234" s="30" t="s">
        <v>57</v>
      </c>
      <c r="E234" s="32" t="s">
        <v>4</v>
      </c>
    </row>
    <row r="235" spans="5:5" ht="12.75" customHeight="1">
      <c r="E235" s="31" t="s">
        <v>67</v>
      </c>
    </row>
    <row r="236" spans="1:16" ht="12.75" customHeight="1">
      <c r="A236" t="s">
        <v>50</v>
      </c>
      <c s="6" t="s">
        <v>233</v>
      </c>
      <c s="6" t="s">
        <v>234</v>
      </c>
      <c t="s">
        <v>4</v>
      </c>
      <c s="26" t="s">
        <v>235</v>
      </c>
      <c s="27" t="s">
        <v>98</v>
      </c>
      <c s="28">
        <v>100</v>
      </c>
      <c s="27">
        <v>0</v>
      </c>
      <c s="27">
        <f>ROUND(G236*H236,6)</f>
      </c>
      <c r="L236" s="29">
        <v>0</v>
      </c>
      <c s="24">
        <f>ROUND(ROUND(L236,2)*ROUND(G236,3),2)</f>
      </c>
      <c s="27" t="s">
        <v>55</v>
      </c>
      <c>
        <f>(M236*21)/100</f>
      </c>
      <c t="s">
        <v>27</v>
      </c>
    </row>
    <row r="237" spans="1:5" ht="12.75" customHeight="1">
      <c r="A237" s="30" t="s">
        <v>56</v>
      </c>
      <c r="E237" s="31" t="s">
        <v>235</v>
      </c>
    </row>
    <row r="238" spans="1:5" ht="12.75" customHeight="1">
      <c r="A238" s="30" t="s">
        <v>57</v>
      </c>
      <c r="E238" s="32" t="s">
        <v>4</v>
      </c>
    </row>
    <row r="239" spans="5:5" ht="12.75" customHeight="1">
      <c r="E239" s="31" t="s">
        <v>67</v>
      </c>
    </row>
    <row r="240" spans="1:16" ht="12.75" customHeight="1">
      <c r="A240" t="s">
        <v>50</v>
      </c>
      <c s="6" t="s">
        <v>236</v>
      </c>
      <c s="6" t="s">
        <v>237</v>
      </c>
      <c t="s">
        <v>4</v>
      </c>
      <c s="26" t="s">
        <v>238</v>
      </c>
      <c s="27" t="s">
        <v>160</v>
      </c>
      <c s="28">
        <v>25</v>
      </c>
      <c s="27">
        <v>0</v>
      </c>
      <c s="27">
        <f>ROUND(G240*H240,6)</f>
      </c>
      <c r="L240" s="29">
        <v>0</v>
      </c>
      <c s="24">
        <f>ROUND(ROUND(L240,2)*ROUND(G240,3),2)</f>
      </c>
      <c s="27" t="s">
        <v>55</v>
      </c>
      <c>
        <f>(M240*21)/100</f>
      </c>
      <c t="s">
        <v>27</v>
      </c>
    </row>
    <row r="241" spans="1:5" ht="12.75" customHeight="1">
      <c r="A241" s="30" t="s">
        <v>56</v>
      </c>
      <c r="E241" s="31" t="s">
        <v>238</v>
      </c>
    </row>
    <row r="242" spans="1:5" ht="12.75" customHeight="1">
      <c r="A242" s="30" t="s">
        <v>57</v>
      </c>
      <c r="E242" s="32" t="s">
        <v>4</v>
      </c>
    </row>
    <row r="243" spans="5:5" ht="12.75" customHeight="1">
      <c r="E243" s="31" t="s">
        <v>67</v>
      </c>
    </row>
    <row r="244" spans="1:16" ht="12.75" customHeight="1">
      <c r="A244" t="s">
        <v>50</v>
      </c>
      <c s="6" t="s">
        <v>239</v>
      </c>
      <c s="6" t="s">
        <v>240</v>
      </c>
      <c t="s">
        <v>4</v>
      </c>
      <c s="26" t="s">
        <v>241</v>
      </c>
      <c s="27" t="s">
        <v>242</v>
      </c>
      <c s="28">
        <v>84</v>
      </c>
      <c s="27">
        <v>0</v>
      </c>
      <c s="27">
        <f>ROUND(G244*H244,6)</f>
      </c>
      <c r="L244" s="29">
        <v>0</v>
      </c>
      <c s="24">
        <f>ROUND(ROUND(L244,2)*ROUND(G244,3),2)</f>
      </c>
      <c s="27" t="s">
        <v>55</v>
      </c>
      <c>
        <f>(M244*21)/100</f>
      </c>
      <c t="s">
        <v>27</v>
      </c>
    </row>
    <row r="245" spans="1:5" ht="12.75" customHeight="1">
      <c r="A245" s="30" t="s">
        <v>56</v>
      </c>
      <c r="E245" s="31" t="s">
        <v>241</v>
      </c>
    </row>
    <row r="246" spans="1:5" ht="12.75" customHeight="1">
      <c r="A246" s="30" t="s">
        <v>57</v>
      </c>
      <c r="E246" s="32" t="s">
        <v>4</v>
      </c>
    </row>
    <row r="247" spans="5:5" ht="12.75" customHeight="1">
      <c r="E247" s="31" t="s">
        <v>67</v>
      </c>
    </row>
    <row r="248" spans="1:16" ht="12.75" customHeight="1">
      <c r="A248" t="s">
        <v>50</v>
      </c>
      <c s="6" t="s">
        <v>243</v>
      </c>
      <c s="6" t="s">
        <v>244</v>
      </c>
      <c t="s">
        <v>4</v>
      </c>
      <c s="26" t="s">
        <v>245</v>
      </c>
      <c s="27" t="s">
        <v>98</v>
      </c>
      <c s="28">
        <v>12</v>
      </c>
      <c s="27">
        <v>0</v>
      </c>
      <c s="27">
        <f>ROUND(G248*H248,6)</f>
      </c>
      <c r="L248" s="29">
        <v>0</v>
      </c>
      <c s="24">
        <f>ROUND(ROUND(L248,2)*ROUND(G248,3),2)</f>
      </c>
      <c s="27" t="s">
        <v>55</v>
      </c>
      <c>
        <f>(M248*21)/100</f>
      </c>
      <c t="s">
        <v>27</v>
      </c>
    </row>
    <row r="249" spans="1:5" ht="12.75" customHeight="1">
      <c r="A249" s="30" t="s">
        <v>56</v>
      </c>
      <c r="E249" s="31" t="s">
        <v>245</v>
      </c>
    </row>
    <row r="250" spans="1:5" ht="12.75" customHeight="1">
      <c r="A250" s="30" t="s">
        <v>57</v>
      </c>
      <c r="E250" s="32" t="s">
        <v>4</v>
      </c>
    </row>
    <row r="251" spans="5:5" ht="12.75" customHeight="1">
      <c r="E251" s="31" t="s">
        <v>67</v>
      </c>
    </row>
    <row r="252" spans="1:16" ht="12.75" customHeight="1">
      <c r="A252" t="s">
        <v>50</v>
      </c>
      <c s="6" t="s">
        <v>246</v>
      </c>
      <c s="6" t="s">
        <v>247</v>
      </c>
      <c t="s">
        <v>4</v>
      </c>
      <c s="26" t="s">
        <v>248</v>
      </c>
      <c s="27" t="s">
        <v>98</v>
      </c>
      <c s="28">
        <v>12</v>
      </c>
      <c s="27">
        <v>0</v>
      </c>
      <c s="27">
        <f>ROUND(G252*H252,6)</f>
      </c>
      <c r="L252" s="29">
        <v>0</v>
      </c>
      <c s="24">
        <f>ROUND(ROUND(L252,2)*ROUND(G252,3),2)</f>
      </c>
      <c s="27" t="s">
        <v>55</v>
      </c>
      <c>
        <f>(M252*21)/100</f>
      </c>
      <c t="s">
        <v>27</v>
      </c>
    </row>
    <row r="253" spans="1:5" ht="12.75" customHeight="1">
      <c r="A253" s="30" t="s">
        <v>56</v>
      </c>
      <c r="E253" s="31" t="s">
        <v>248</v>
      </c>
    </row>
    <row r="254" spans="1:5" ht="12.75" customHeight="1">
      <c r="A254" s="30" t="s">
        <v>57</v>
      </c>
      <c r="E254" s="32" t="s">
        <v>4</v>
      </c>
    </row>
    <row r="255" spans="5:5" ht="12.75" customHeight="1">
      <c r="E255" s="31" t="s">
        <v>67</v>
      </c>
    </row>
    <row r="256" spans="1:16" ht="12.75" customHeight="1">
      <c r="A256" t="s">
        <v>50</v>
      </c>
      <c s="6" t="s">
        <v>249</v>
      </c>
      <c s="6" t="s">
        <v>250</v>
      </c>
      <c t="s">
        <v>4</v>
      </c>
      <c s="26" t="s">
        <v>251</v>
      </c>
      <c s="27" t="s">
        <v>98</v>
      </c>
      <c s="28">
        <v>12</v>
      </c>
      <c s="27">
        <v>0</v>
      </c>
      <c s="27">
        <f>ROUND(G256*H256,6)</f>
      </c>
      <c r="L256" s="29">
        <v>0</v>
      </c>
      <c s="24">
        <f>ROUND(ROUND(L256,2)*ROUND(G256,3),2)</f>
      </c>
      <c s="27" t="s">
        <v>55</v>
      </c>
      <c>
        <f>(M256*21)/100</f>
      </c>
      <c t="s">
        <v>27</v>
      </c>
    </row>
    <row r="257" spans="1:5" ht="12.75" customHeight="1">
      <c r="A257" s="30" t="s">
        <v>56</v>
      </c>
      <c r="E257" s="31" t="s">
        <v>251</v>
      </c>
    </row>
    <row r="258" spans="1:5" ht="12.75" customHeight="1">
      <c r="A258" s="30" t="s">
        <v>57</v>
      </c>
      <c r="E258" s="32" t="s">
        <v>4</v>
      </c>
    </row>
    <row r="259" spans="5:5" ht="12.75" customHeight="1">
      <c r="E259" s="31" t="s">
        <v>67</v>
      </c>
    </row>
    <row r="260" spans="1:16" ht="12.75" customHeight="1">
      <c r="A260" t="s">
        <v>50</v>
      </c>
      <c s="6" t="s">
        <v>252</v>
      </c>
      <c s="6" t="s">
        <v>253</v>
      </c>
      <c t="s">
        <v>4</v>
      </c>
      <c s="26" t="s">
        <v>254</v>
      </c>
      <c s="27" t="s">
        <v>98</v>
      </c>
      <c s="28">
        <v>6</v>
      </c>
      <c s="27">
        <v>0</v>
      </c>
      <c s="27">
        <f>ROUND(G260*H260,6)</f>
      </c>
      <c r="L260" s="29">
        <v>0</v>
      </c>
      <c s="24">
        <f>ROUND(ROUND(L260,2)*ROUND(G260,3),2)</f>
      </c>
      <c s="27" t="s">
        <v>55</v>
      </c>
      <c>
        <f>(M260*21)/100</f>
      </c>
      <c t="s">
        <v>27</v>
      </c>
    </row>
    <row r="261" spans="1:5" ht="12.75" customHeight="1">
      <c r="A261" s="30" t="s">
        <v>56</v>
      </c>
      <c r="E261" s="31" t="s">
        <v>254</v>
      </c>
    </row>
    <row r="262" spans="1:5" ht="12.75" customHeight="1">
      <c r="A262" s="30" t="s">
        <v>57</v>
      </c>
      <c r="E262" s="32" t="s">
        <v>4</v>
      </c>
    </row>
    <row r="263" spans="5:5" ht="12.75" customHeight="1">
      <c r="E263" s="31" t="s">
        <v>67</v>
      </c>
    </row>
    <row r="264" spans="1:16" ht="12.75" customHeight="1">
      <c r="A264" t="s">
        <v>50</v>
      </c>
      <c s="6" t="s">
        <v>255</v>
      </c>
      <c s="6" t="s">
        <v>256</v>
      </c>
      <c t="s">
        <v>4</v>
      </c>
      <c s="26" t="s">
        <v>257</v>
      </c>
      <c s="27" t="s">
        <v>98</v>
      </c>
      <c s="28">
        <v>6</v>
      </c>
      <c s="27">
        <v>0</v>
      </c>
      <c s="27">
        <f>ROUND(G264*H264,6)</f>
      </c>
      <c r="L264" s="29">
        <v>0</v>
      </c>
      <c s="24">
        <f>ROUND(ROUND(L264,2)*ROUND(G264,3),2)</f>
      </c>
      <c s="27" t="s">
        <v>55</v>
      </c>
      <c>
        <f>(M264*21)/100</f>
      </c>
      <c t="s">
        <v>27</v>
      </c>
    </row>
    <row r="265" spans="1:5" ht="12.75" customHeight="1">
      <c r="A265" s="30" t="s">
        <v>56</v>
      </c>
      <c r="E265" s="31" t="s">
        <v>257</v>
      </c>
    </row>
    <row r="266" spans="1:5" ht="12.75" customHeight="1">
      <c r="A266" s="30" t="s">
        <v>57</v>
      </c>
      <c r="E266" s="32" t="s">
        <v>4</v>
      </c>
    </row>
    <row r="267" spans="5:5" ht="12.75" customHeight="1">
      <c r="E267" s="31" t="s">
        <v>58</v>
      </c>
    </row>
    <row r="268" spans="1:16" ht="12.75" customHeight="1">
      <c r="A268" t="s">
        <v>50</v>
      </c>
      <c s="6" t="s">
        <v>258</v>
      </c>
      <c s="6" t="s">
        <v>259</v>
      </c>
      <c t="s">
        <v>4</v>
      </c>
      <c s="26" t="s">
        <v>260</v>
      </c>
      <c s="27" t="s">
        <v>98</v>
      </c>
      <c s="28">
        <v>6</v>
      </c>
      <c s="27">
        <v>0</v>
      </c>
      <c s="27">
        <f>ROUND(G268*H268,6)</f>
      </c>
      <c r="L268" s="29">
        <v>0</v>
      </c>
      <c s="24">
        <f>ROUND(ROUND(L268,2)*ROUND(G268,3),2)</f>
      </c>
      <c s="27" t="s">
        <v>55</v>
      </c>
      <c>
        <f>(M268*21)/100</f>
      </c>
      <c t="s">
        <v>27</v>
      </c>
    </row>
    <row r="269" spans="1:5" ht="12.75" customHeight="1">
      <c r="A269" s="30" t="s">
        <v>56</v>
      </c>
      <c r="E269" s="31" t="s">
        <v>260</v>
      </c>
    </row>
    <row r="270" spans="1:5" ht="12.75" customHeight="1">
      <c r="A270" s="30" t="s">
        <v>57</v>
      </c>
      <c r="E270" s="32" t="s">
        <v>4</v>
      </c>
    </row>
    <row r="271" spans="5:5" ht="12.75" customHeight="1">
      <c r="E271" s="31" t="s">
        <v>67</v>
      </c>
    </row>
    <row r="272" spans="1:16" ht="12.75" customHeight="1">
      <c r="A272" t="s">
        <v>50</v>
      </c>
      <c s="6" t="s">
        <v>261</v>
      </c>
      <c s="6" t="s">
        <v>262</v>
      </c>
      <c t="s">
        <v>4</v>
      </c>
      <c s="26" t="s">
        <v>263</v>
      </c>
      <c s="27" t="s">
        <v>264</v>
      </c>
      <c s="28">
        <v>40</v>
      </c>
      <c s="27">
        <v>0</v>
      </c>
      <c s="27">
        <f>ROUND(G272*H272,6)</f>
      </c>
      <c r="L272" s="29">
        <v>0</v>
      </c>
      <c s="24">
        <f>ROUND(ROUND(L272,2)*ROUND(G272,3),2)</f>
      </c>
      <c s="27" t="s">
        <v>55</v>
      </c>
      <c>
        <f>(M272*21)/100</f>
      </c>
      <c t="s">
        <v>27</v>
      </c>
    </row>
    <row r="273" spans="1:5" ht="12.75" customHeight="1">
      <c r="A273" s="30" t="s">
        <v>56</v>
      </c>
      <c r="E273" s="31" t="s">
        <v>263</v>
      </c>
    </row>
    <row r="274" spans="1:5" ht="12.75" customHeight="1">
      <c r="A274" s="30" t="s">
        <v>57</v>
      </c>
      <c r="E274" s="32" t="s">
        <v>4</v>
      </c>
    </row>
    <row r="275" spans="5:5" ht="12.75" customHeight="1">
      <c r="E275" s="31" t="s">
        <v>67</v>
      </c>
    </row>
    <row r="276" spans="1:16" ht="12.75" customHeight="1">
      <c r="A276" t="s">
        <v>50</v>
      </c>
      <c s="6" t="s">
        <v>265</v>
      </c>
      <c s="6" t="s">
        <v>266</v>
      </c>
      <c t="s">
        <v>4</v>
      </c>
      <c s="26" t="s">
        <v>267</v>
      </c>
      <c s="27" t="s">
        <v>82</v>
      </c>
      <c s="28">
        <v>400</v>
      </c>
      <c s="27">
        <v>0</v>
      </c>
      <c s="27">
        <f>ROUND(G276*H276,6)</f>
      </c>
      <c r="L276" s="29">
        <v>0</v>
      </c>
      <c s="24">
        <f>ROUND(ROUND(L276,2)*ROUND(G276,3),2)</f>
      </c>
      <c s="27" t="s">
        <v>55</v>
      </c>
      <c>
        <f>(M276*21)/100</f>
      </c>
      <c t="s">
        <v>27</v>
      </c>
    </row>
    <row r="277" spans="1:5" ht="12.75" customHeight="1">
      <c r="A277" s="30" t="s">
        <v>56</v>
      </c>
      <c r="E277" s="31" t="s">
        <v>267</v>
      </c>
    </row>
    <row r="278" spans="1:5" ht="12.75" customHeight="1">
      <c r="A278" s="30" t="s">
        <v>57</v>
      </c>
      <c r="E278" s="32" t="s">
        <v>4</v>
      </c>
    </row>
    <row r="279" spans="5:5" ht="12.75" customHeight="1">
      <c r="E279" s="31" t="s">
        <v>268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2219</v>
      </c>
      <c r="E8" s="23" t="s">
        <v>2220</v>
      </c>
      <c r="J8" s="22">
        <f>0+J9+J22+J111</f>
      </c>
      <c s="22">
        <f>0+K9+K22+K111</f>
      </c>
      <c s="22">
        <f>0+L9+L22+L111</f>
      </c>
      <c s="22">
        <f>0+M9+M22+M111</f>
      </c>
    </row>
    <row r="9" spans="1:13" ht="12.75" customHeight="1">
      <c r="A9" t="s">
        <v>47</v>
      </c>
      <c r="C9" s="7" t="s">
        <v>48</v>
      </c>
      <c r="E9" s="25" t="s">
        <v>49</v>
      </c>
      <c r="J9" s="24">
        <f>0</f>
      </c>
      <c s="24">
        <f>0</f>
      </c>
      <c s="24">
        <f>0+L10+L14+L18</f>
      </c>
      <c s="24">
        <f>0+M10+M14+M18</f>
      </c>
    </row>
    <row r="10" spans="1:16" ht="12.75" customHeight="1">
      <c r="A10" t="s">
        <v>50</v>
      </c>
      <c s="6" t="s">
        <v>51</v>
      </c>
      <c s="6" t="s">
        <v>1669</v>
      </c>
      <c t="s">
        <v>4</v>
      </c>
      <c s="26" t="s">
        <v>1328</v>
      </c>
      <c s="27" t="s">
        <v>54</v>
      </c>
      <c s="28">
        <v>0.2</v>
      </c>
      <c s="27">
        <v>0</v>
      </c>
      <c s="27">
        <f>ROUND(G10*H10,6)</f>
      </c>
      <c r="L10" s="29">
        <v>0</v>
      </c>
      <c s="24">
        <f>ROUND(ROUND(L10,2)*ROUND(G10,3),2)</f>
      </c>
      <c s="27" t="s">
        <v>55</v>
      </c>
      <c>
        <f>(M10*21)/100</f>
      </c>
      <c t="s">
        <v>27</v>
      </c>
    </row>
    <row r="11" spans="1:5" ht="12.75" customHeight="1">
      <c r="A11" s="30" t="s">
        <v>56</v>
      </c>
      <c r="E11" s="31" t="s">
        <v>1328</v>
      </c>
    </row>
    <row r="12" spans="1:5" ht="12.75" customHeight="1">
      <c r="A12" s="30" t="s">
        <v>57</v>
      </c>
      <c r="E12" s="32" t="s">
        <v>4</v>
      </c>
    </row>
    <row r="13" spans="5:5" ht="12.75" customHeight="1">
      <c r="E13" s="31" t="s">
        <v>58</v>
      </c>
    </row>
    <row r="14" spans="1:16" ht="12.75" customHeight="1">
      <c r="A14" t="s">
        <v>50</v>
      </c>
      <c s="6" t="s">
        <v>27</v>
      </c>
      <c s="6" t="s">
        <v>1671</v>
      </c>
      <c t="s">
        <v>4</v>
      </c>
      <c s="26" t="s">
        <v>1672</v>
      </c>
      <c s="27" t="s">
        <v>54</v>
      </c>
      <c s="28">
        <v>0.2</v>
      </c>
      <c s="27">
        <v>0</v>
      </c>
      <c s="27">
        <f>ROUND(G14*H14,6)</f>
      </c>
      <c r="L14" s="29">
        <v>0</v>
      </c>
      <c s="24">
        <f>ROUND(ROUND(L14,2)*ROUND(G14,3),2)</f>
      </c>
      <c s="27" t="s">
        <v>55</v>
      </c>
      <c>
        <f>(M14*21)/100</f>
      </c>
      <c t="s">
        <v>27</v>
      </c>
    </row>
    <row r="15" spans="1:5" ht="12.75" customHeight="1">
      <c r="A15" s="30" t="s">
        <v>56</v>
      </c>
      <c r="E15" s="31" t="s">
        <v>1672</v>
      </c>
    </row>
    <row r="16" spans="1:5" ht="12.75" customHeight="1">
      <c r="A16" s="30" t="s">
        <v>57</v>
      </c>
      <c r="E16" s="32" t="s">
        <v>4</v>
      </c>
    </row>
    <row r="17" spans="5:5" ht="12.75" customHeight="1">
      <c r="E17" s="31" t="s">
        <v>58</v>
      </c>
    </row>
    <row r="18" spans="1:16" ht="12.75" customHeight="1">
      <c r="A18" t="s">
        <v>50</v>
      </c>
      <c s="6" t="s">
        <v>25</v>
      </c>
      <c s="6" t="s">
        <v>2221</v>
      </c>
      <c t="s">
        <v>4</v>
      </c>
      <c s="26" t="s">
        <v>2222</v>
      </c>
      <c s="27" t="s">
        <v>1252</v>
      </c>
      <c s="28">
        <v>200</v>
      </c>
      <c s="27">
        <v>0</v>
      </c>
      <c s="27">
        <f>ROUND(G18*H18,6)</f>
      </c>
      <c r="L18" s="29">
        <v>0</v>
      </c>
      <c s="24">
        <f>ROUND(ROUND(L18,2)*ROUND(G18,3),2)</f>
      </c>
      <c s="27" t="s">
        <v>55</v>
      </c>
      <c>
        <f>(M18*21)/100</f>
      </c>
      <c t="s">
        <v>27</v>
      </c>
    </row>
    <row r="19" spans="1:5" ht="12.75" customHeight="1">
      <c r="A19" s="30" t="s">
        <v>56</v>
      </c>
      <c r="E19" s="31" t="s">
        <v>2222</v>
      </c>
    </row>
    <row r="20" spans="1:5" ht="12.75" customHeight="1">
      <c r="A20" s="30" t="s">
        <v>57</v>
      </c>
      <c r="E20" s="32" t="s">
        <v>4</v>
      </c>
    </row>
    <row r="21" spans="5:5" ht="12.75" customHeight="1">
      <c r="E21" s="31" t="s">
        <v>1666</v>
      </c>
    </row>
    <row r="22" spans="1:13" ht="12.75" customHeight="1">
      <c r="A22" t="s">
        <v>47</v>
      </c>
      <c r="C22" s="7" t="s">
        <v>51</v>
      </c>
      <c r="E22" s="25" t="s">
        <v>2223</v>
      </c>
      <c r="J22" s="24">
        <f>0</f>
      </c>
      <c s="24">
        <f>0</f>
      </c>
      <c s="24">
        <f>0+L23+L27+L31+L35+L39+L43+L47+L51+L55+L59+L63+L67+L71+L75+L79+L83+L87+L91+L95+L99+L103+L107</f>
      </c>
      <c s="24">
        <f>0+M23+M27+M31+M35+M39+M43+M47+M51+M55+M59+M63+M67+M71+M75+M79+M83+M87+M91+M95+M99+M103+M107</f>
      </c>
    </row>
    <row r="23" spans="1:16" ht="12.75" customHeight="1">
      <c r="A23" t="s">
        <v>50</v>
      </c>
      <c s="6" t="s">
        <v>68</v>
      </c>
      <c s="6" t="s">
        <v>2224</v>
      </c>
      <c t="s">
        <v>4</v>
      </c>
      <c s="26" t="s">
        <v>2225</v>
      </c>
      <c s="27" t="s">
        <v>98</v>
      </c>
      <c s="28">
        <v>1</v>
      </c>
      <c s="27">
        <v>0</v>
      </c>
      <c s="27">
        <f>ROUND(G23*H23,6)</f>
      </c>
      <c r="L23" s="29">
        <v>0</v>
      </c>
      <c s="24">
        <f>ROUND(ROUND(L23,2)*ROUND(G23,3),2)</f>
      </c>
      <c s="27" t="s">
        <v>55</v>
      </c>
      <c>
        <f>(M23*21)/100</f>
      </c>
      <c t="s">
        <v>27</v>
      </c>
    </row>
    <row r="24" spans="1:5" ht="12.75" customHeight="1">
      <c r="A24" s="30" t="s">
        <v>56</v>
      </c>
      <c r="E24" s="31" t="s">
        <v>2225</v>
      </c>
    </row>
    <row r="25" spans="1:5" ht="12.75" customHeight="1">
      <c r="A25" s="30" t="s">
        <v>57</v>
      </c>
      <c r="E25" s="32" t="s">
        <v>4</v>
      </c>
    </row>
    <row r="26" spans="5:5" ht="12.75" customHeight="1">
      <c r="E26" s="31" t="s">
        <v>58</v>
      </c>
    </row>
    <row r="27" spans="1:16" ht="12.75" customHeight="1">
      <c r="A27" t="s">
        <v>50</v>
      </c>
      <c s="6" t="s">
        <v>71</v>
      </c>
      <c s="6" t="s">
        <v>2226</v>
      </c>
      <c t="s">
        <v>4</v>
      </c>
      <c s="26" t="s">
        <v>2227</v>
      </c>
      <c s="27" t="s">
        <v>98</v>
      </c>
      <c s="28">
        <v>1</v>
      </c>
      <c s="27">
        <v>0</v>
      </c>
      <c s="27">
        <f>ROUND(G27*H27,6)</f>
      </c>
      <c r="L27" s="29">
        <v>0</v>
      </c>
      <c s="24">
        <f>ROUND(ROUND(L27,2)*ROUND(G27,3),2)</f>
      </c>
      <c s="27" t="s">
        <v>55</v>
      </c>
      <c>
        <f>(M27*21)/100</f>
      </c>
      <c t="s">
        <v>27</v>
      </c>
    </row>
    <row r="28" spans="1:5" ht="12.75" customHeight="1">
      <c r="A28" s="30" t="s">
        <v>56</v>
      </c>
      <c r="E28" s="31" t="s">
        <v>2227</v>
      </c>
    </row>
    <row r="29" spans="1:5" ht="12.75" customHeight="1">
      <c r="A29" s="30" t="s">
        <v>57</v>
      </c>
      <c r="E29" s="32" t="s">
        <v>4</v>
      </c>
    </row>
    <row r="30" spans="5:5" ht="12.75" customHeight="1">
      <c r="E30" s="31" t="s">
        <v>1998</v>
      </c>
    </row>
    <row r="31" spans="1:16" ht="12.75" customHeight="1">
      <c r="A31" t="s">
        <v>50</v>
      </c>
      <c s="6" t="s">
        <v>26</v>
      </c>
      <c s="6" t="s">
        <v>567</v>
      </c>
      <c t="s">
        <v>4</v>
      </c>
      <c s="26" t="s">
        <v>568</v>
      </c>
      <c s="27" t="s">
        <v>82</v>
      </c>
      <c s="28">
        <v>40</v>
      </c>
      <c s="27">
        <v>0</v>
      </c>
      <c s="27">
        <f>ROUND(G31*H31,6)</f>
      </c>
      <c r="L31" s="29">
        <v>0</v>
      </c>
      <c s="24">
        <f>ROUND(ROUND(L31,2)*ROUND(G31,3),2)</f>
      </c>
      <c s="27" t="s">
        <v>55</v>
      </c>
      <c>
        <f>(M31*21)/100</f>
      </c>
      <c t="s">
        <v>27</v>
      </c>
    </row>
    <row r="32" spans="1:5" ht="12.75" customHeight="1">
      <c r="A32" s="30" t="s">
        <v>56</v>
      </c>
      <c r="E32" s="31" t="s">
        <v>568</v>
      </c>
    </row>
    <row r="33" spans="1:5" ht="12.75" customHeight="1">
      <c r="A33" s="30" t="s">
        <v>57</v>
      </c>
      <c r="E33" s="32" t="s">
        <v>4</v>
      </c>
    </row>
    <row r="34" spans="5:5" ht="12.75" customHeight="1">
      <c r="E34" s="31" t="s">
        <v>58</v>
      </c>
    </row>
    <row r="35" spans="1:16" ht="12.75" customHeight="1">
      <c r="A35" t="s">
        <v>50</v>
      </c>
      <c s="6" t="s">
        <v>76</v>
      </c>
      <c s="6" t="s">
        <v>366</v>
      </c>
      <c t="s">
        <v>4</v>
      </c>
      <c s="26" t="s">
        <v>367</v>
      </c>
      <c s="27" t="s">
        <v>82</v>
      </c>
      <c s="28">
        <v>357</v>
      </c>
      <c s="27">
        <v>0</v>
      </c>
      <c s="27">
        <f>ROUND(G35*H35,6)</f>
      </c>
      <c r="L35" s="29">
        <v>0</v>
      </c>
      <c s="24">
        <f>ROUND(ROUND(L35,2)*ROUND(G35,3),2)</f>
      </c>
      <c s="27" t="s">
        <v>55</v>
      </c>
      <c>
        <f>(M35*21)/100</f>
      </c>
      <c t="s">
        <v>27</v>
      </c>
    </row>
    <row r="36" spans="1:5" ht="12.75" customHeight="1">
      <c r="A36" s="30" t="s">
        <v>56</v>
      </c>
      <c r="E36" s="31" t="s">
        <v>367</v>
      </c>
    </row>
    <row r="37" spans="1:5" ht="12.75" customHeight="1">
      <c r="A37" s="30" t="s">
        <v>57</v>
      </c>
      <c r="E37" s="32" t="s">
        <v>4</v>
      </c>
    </row>
    <row r="38" spans="5:5" ht="12.75" customHeight="1">
      <c r="E38" s="31" t="s">
        <v>58</v>
      </c>
    </row>
    <row r="39" spans="1:16" ht="12.75" customHeight="1">
      <c r="A39" t="s">
        <v>50</v>
      </c>
      <c s="6" t="s">
        <v>79</v>
      </c>
      <c s="6" t="s">
        <v>1607</v>
      </c>
      <c t="s">
        <v>4</v>
      </c>
      <c s="26" t="s">
        <v>1608</v>
      </c>
      <c s="27" t="s">
        <v>82</v>
      </c>
      <c s="28">
        <v>15</v>
      </c>
      <c s="27">
        <v>0</v>
      </c>
      <c s="27">
        <f>ROUND(G39*H39,6)</f>
      </c>
      <c r="L39" s="29">
        <v>0</v>
      </c>
      <c s="24">
        <f>ROUND(ROUND(L39,2)*ROUND(G39,3),2)</f>
      </c>
      <c s="27" t="s">
        <v>55</v>
      </c>
      <c>
        <f>(M39*21)/100</f>
      </c>
      <c t="s">
        <v>27</v>
      </c>
    </row>
    <row r="40" spans="1:5" ht="12.75" customHeight="1">
      <c r="A40" s="30" t="s">
        <v>56</v>
      </c>
      <c r="E40" s="31" t="s">
        <v>1608</v>
      </c>
    </row>
    <row r="41" spans="1:5" ht="12.75" customHeight="1">
      <c r="A41" s="30" t="s">
        <v>57</v>
      </c>
      <c r="E41" s="32" t="s">
        <v>4</v>
      </c>
    </row>
    <row r="42" spans="5:5" ht="12.75" customHeight="1">
      <c r="E42" s="31" t="s">
        <v>58</v>
      </c>
    </row>
    <row r="43" spans="1:16" ht="12.75" customHeight="1">
      <c r="A43" t="s">
        <v>50</v>
      </c>
      <c s="6" t="s">
        <v>83</v>
      </c>
      <c s="6" t="s">
        <v>368</v>
      </c>
      <c t="s">
        <v>4</v>
      </c>
      <c s="26" t="s">
        <v>369</v>
      </c>
      <c s="27" t="s">
        <v>98</v>
      </c>
      <c s="28">
        <v>42</v>
      </c>
      <c s="27">
        <v>0</v>
      </c>
      <c s="27">
        <f>ROUND(G43*H43,6)</f>
      </c>
      <c r="L43" s="29">
        <v>0</v>
      </c>
      <c s="24">
        <f>ROUND(ROUND(L43,2)*ROUND(G43,3),2)</f>
      </c>
      <c s="27" t="s">
        <v>55</v>
      </c>
      <c>
        <f>(M43*21)/100</f>
      </c>
      <c t="s">
        <v>27</v>
      </c>
    </row>
    <row r="44" spans="1:5" ht="12.75" customHeight="1">
      <c r="A44" s="30" t="s">
        <v>56</v>
      </c>
      <c r="E44" s="31" t="s">
        <v>369</v>
      </c>
    </row>
    <row r="45" spans="1:5" ht="12.75" customHeight="1">
      <c r="A45" s="30" t="s">
        <v>57</v>
      </c>
      <c r="E45" s="32" t="s">
        <v>4</v>
      </c>
    </row>
    <row r="46" spans="5:5" ht="12.75" customHeight="1">
      <c r="E46" s="31" t="s">
        <v>58</v>
      </c>
    </row>
    <row r="47" spans="1:16" ht="12.75" customHeight="1">
      <c r="A47" t="s">
        <v>50</v>
      </c>
      <c s="6" t="s">
        <v>86</v>
      </c>
      <c s="6" t="s">
        <v>982</v>
      </c>
      <c t="s">
        <v>4</v>
      </c>
      <c s="26" t="s">
        <v>983</v>
      </c>
      <c s="27" t="s">
        <v>98</v>
      </c>
      <c s="28">
        <v>2</v>
      </c>
      <c s="27">
        <v>0</v>
      </c>
      <c s="27">
        <f>ROUND(G47*H47,6)</f>
      </c>
      <c r="L47" s="29">
        <v>0</v>
      </c>
      <c s="24">
        <f>ROUND(ROUND(L47,2)*ROUND(G47,3),2)</f>
      </c>
      <c s="27" t="s">
        <v>55</v>
      </c>
      <c>
        <f>(M47*21)/100</f>
      </c>
      <c t="s">
        <v>27</v>
      </c>
    </row>
    <row r="48" spans="1:5" ht="12.75" customHeight="1">
      <c r="A48" s="30" t="s">
        <v>56</v>
      </c>
      <c r="E48" s="31" t="s">
        <v>983</v>
      </c>
    </row>
    <row r="49" spans="1:5" ht="12.75" customHeight="1">
      <c r="A49" s="30" t="s">
        <v>57</v>
      </c>
      <c r="E49" s="32" t="s">
        <v>4</v>
      </c>
    </row>
    <row r="50" spans="5:5" ht="12.75" customHeight="1">
      <c r="E50" s="31" t="s">
        <v>58</v>
      </c>
    </row>
    <row r="51" spans="1:16" ht="12.75" customHeight="1">
      <c r="A51" t="s">
        <v>50</v>
      </c>
      <c s="6" t="s">
        <v>89</v>
      </c>
      <c s="6" t="s">
        <v>1634</v>
      </c>
      <c t="s">
        <v>4</v>
      </c>
      <c s="26" t="s">
        <v>1635</v>
      </c>
      <c s="27" t="s">
        <v>98</v>
      </c>
      <c s="28">
        <v>21</v>
      </c>
      <c s="27">
        <v>0</v>
      </c>
      <c s="27">
        <f>ROUND(G51*H51,6)</f>
      </c>
      <c r="L51" s="29">
        <v>0</v>
      </c>
      <c s="24">
        <f>ROUND(ROUND(L51,2)*ROUND(G51,3),2)</f>
      </c>
      <c s="27" t="s">
        <v>55</v>
      </c>
      <c>
        <f>(M51*21)/100</f>
      </c>
      <c t="s">
        <v>27</v>
      </c>
    </row>
    <row r="52" spans="1:5" ht="12.75" customHeight="1">
      <c r="A52" s="30" t="s">
        <v>56</v>
      </c>
      <c r="E52" s="31" t="s">
        <v>1635</v>
      </c>
    </row>
    <row r="53" spans="1:5" ht="12.75" customHeight="1">
      <c r="A53" s="30" t="s">
        <v>57</v>
      </c>
      <c r="E53" s="32" t="s">
        <v>4</v>
      </c>
    </row>
    <row r="54" spans="5:5" ht="12.75" customHeight="1">
      <c r="E54" s="31" t="s">
        <v>58</v>
      </c>
    </row>
    <row r="55" spans="1:16" ht="12.75" customHeight="1">
      <c r="A55" t="s">
        <v>50</v>
      </c>
      <c s="6" t="s">
        <v>92</v>
      </c>
      <c s="6" t="s">
        <v>1637</v>
      </c>
      <c t="s">
        <v>4</v>
      </c>
      <c s="26" t="s">
        <v>1638</v>
      </c>
      <c s="27" t="s">
        <v>98</v>
      </c>
      <c s="28">
        <v>1</v>
      </c>
      <c s="27">
        <v>0</v>
      </c>
      <c s="27">
        <f>ROUND(G55*H55,6)</f>
      </c>
      <c r="L55" s="29">
        <v>0</v>
      </c>
      <c s="24">
        <f>ROUND(ROUND(L55,2)*ROUND(G55,3),2)</f>
      </c>
      <c s="27" t="s">
        <v>55</v>
      </c>
      <c>
        <f>(M55*21)/100</f>
      </c>
      <c t="s">
        <v>27</v>
      </c>
    </row>
    <row r="56" spans="1:5" ht="12.75" customHeight="1">
      <c r="A56" s="30" t="s">
        <v>56</v>
      </c>
      <c r="E56" s="31" t="s">
        <v>1638</v>
      </c>
    </row>
    <row r="57" spans="1:5" ht="12.75" customHeight="1">
      <c r="A57" s="30" t="s">
        <v>57</v>
      </c>
      <c r="E57" s="32" t="s">
        <v>4</v>
      </c>
    </row>
    <row r="58" spans="5:5" ht="12.75" customHeight="1">
      <c r="E58" s="31" t="s">
        <v>58</v>
      </c>
    </row>
    <row r="59" spans="1:16" ht="12.75" customHeight="1">
      <c r="A59" t="s">
        <v>50</v>
      </c>
      <c s="6" t="s">
        <v>95</v>
      </c>
      <c s="6" t="s">
        <v>710</v>
      </c>
      <c t="s">
        <v>4</v>
      </c>
      <c s="26" t="s">
        <v>711</v>
      </c>
      <c s="27" t="s">
        <v>98</v>
      </c>
      <c s="28">
        <v>25</v>
      </c>
      <c s="27">
        <v>0</v>
      </c>
      <c s="27">
        <f>ROUND(G59*H59,6)</f>
      </c>
      <c r="L59" s="29">
        <v>0</v>
      </c>
      <c s="24">
        <f>ROUND(ROUND(L59,2)*ROUND(G59,3),2)</f>
      </c>
      <c s="27" t="s">
        <v>55</v>
      </c>
      <c>
        <f>(M59*21)/100</f>
      </c>
      <c t="s">
        <v>27</v>
      </c>
    </row>
    <row r="60" spans="1:5" ht="12.75" customHeight="1">
      <c r="A60" s="30" t="s">
        <v>56</v>
      </c>
      <c r="E60" s="31" t="s">
        <v>711</v>
      </c>
    </row>
    <row r="61" spans="1:5" ht="12.75" customHeight="1">
      <c r="A61" s="30" t="s">
        <v>57</v>
      </c>
      <c r="E61" s="32" t="s">
        <v>4</v>
      </c>
    </row>
    <row r="62" spans="5:5" ht="12.75" customHeight="1">
      <c r="E62" s="31" t="s">
        <v>58</v>
      </c>
    </row>
    <row r="63" spans="1:16" ht="12.75" customHeight="1">
      <c r="A63" t="s">
        <v>50</v>
      </c>
      <c s="6" t="s">
        <v>99</v>
      </c>
      <c s="6" t="s">
        <v>374</v>
      </c>
      <c t="s">
        <v>4</v>
      </c>
      <c s="26" t="s">
        <v>375</v>
      </c>
      <c s="27" t="s">
        <v>98</v>
      </c>
      <c s="28">
        <v>3</v>
      </c>
      <c s="27">
        <v>0</v>
      </c>
      <c s="27">
        <f>ROUND(G63*H63,6)</f>
      </c>
      <c r="L63" s="29">
        <v>0</v>
      </c>
      <c s="24">
        <f>ROUND(ROUND(L63,2)*ROUND(G63,3),2)</f>
      </c>
      <c s="27" t="s">
        <v>55</v>
      </c>
      <c>
        <f>(M63*21)/100</f>
      </c>
      <c t="s">
        <v>27</v>
      </c>
    </row>
    <row r="64" spans="1:5" ht="12.75" customHeight="1">
      <c r="A64" s="30" t="s">
        <v>56</v>
      </c>
      <c r="E64" s="31" t="s">
        <v>375</v>
      </c>
    </row>
    <row r="65" spans="1:5" ht="12.75" customHeight="1">
      <c r="A65" s="30" t="s">
        <v>57</v>
      </c>
      <c r="E65" s="32" t="s">
        <v>4</v>
      </c>
    </row>
    <row r="66" spans="5:5" ht="12.75" customHeight="1">
      <c r="E66" s="31" t="s">
        <v>58</v>
      </c>
    </row>
    <row r="67" spans="1:16" ht="12.75" customHeight="1">
      <c r="A67" t="s">
        <v>50</v>
      </c>
      <c s="6" t="s">
        <v>102</v>
      </c>
      <c s="6" t="s">
        <v>1624</v>
      </c>
      <c t="s">
        <v>4</v>
      </c>
      <c s="26" t="s">
        <v>1625</v>
      </c>
      <c s="27" t="s">
        <v>82</v>
      </c>
      <c s="28">
        <v>2</v>
      </c>
      <c s="27">
        <v>0</v>
      </c>
      <c s="27">
        <f>ROUND(G67*H67,6)</f>
      </c>
      <c r="L67" s="29">
        <v>0</v>
      </c>
      <c s="24">
        <f>ROUND(ROUND(L67,2)*ROUND(G67,3),2)</f>
      </c>
      <c s="27" t="s">
        <v>55</v>
      </c>
      <c>
        <f>(M67*21)/100</f>
      </c>
      <c t="s">
        <v>27</v>
      </c>
    </row>
    <row r="68" spans="1:5" ht="12.75" customHeight="1">
      <c r="A68" s="30" t="s">
        <v>56</v>
      </c>
      <c r="E68" s="31" t="s">
        <v>1625</v>
      </c>
    </row>
    <row r="69" spans="1:5" ht="12.75" customHeight="1">
      <c r="A69" s="30" t="s">
        <v>57</v>
      </c>
      <c r="E69" s="32" t="s">
        <v>4</v>
      </c>
    </row>
    <row r="70" spans="5:5" ht="12.75" customHeight="1">
      <c r="E70" s="31" t="s">
        <v>58</v>
      </c>
    </row>
    <row r="71" spans="1:16" ht="12.75" customHeight="1">
      <c r="A71" t="s">
        <v>50</v>
      </c>
      <c s="6" t="s">
        <v>105</v>
      </c>
      <c s="6" t="s">
        <v>889</v>
      </c>
      <c t="s">
        <v>4</v>
      </c>
      <c s="26" t="s">
        <v>890</v>
      </c>
      <c s="27" t="s">
        <v>782</v>
      </c>
      <c s="28">
        <v>2</v>
      </c>
      <c s="27">
        <v>0</v>
      </c>
      <c s="27">
        <f>ROUND(G71*H71,6)</f>
      </c>
      <c r="L71" s="29">
        <v>0</v>
      </c>
      <c s="24">
        <f>ROUND(ROUND(L71,2)*ROUND(G71,3),2)</f>
      </c>
      <c s="27" t="s">
        <v>55</v>
      </c>
      <c>
        <f>(M71*21)/100</f>
      </c>
      <c t="s">
        <v>27</v>
      </c>
    </row>
    <row r="72" spans="1:5" ht="12.75" customHeight="1">
      <c r="A72" s="30" t="s">
        <v>56</v>
      </c>
      <c r="E72" s="31" t="s">
        <v>890</v>
      </c>
    </row>
    <row r="73" spans="1:5" ht="12.75" customHeight="1">
      <c r="A73" s="30" t="s">
        <v>57</v>
      </c>
      <c r="E73" s="32" t="s">
        <v>4</v>
      </c>
    </row>
    <row r="74" spans="5:5" ht="12.75" customHeight="1">
      <c r="E74" s="31" t="s">
        <v>58</v>
      </c>
    </row>
    <row r="75" spans="1:16" ht="12.75" customHeight="1">
      <c r="A75" t="s">
        <v>50</v>
      </c>
      <c s="6" t="s">
        <v>108</v>
      </c>
      <c s="6" t="s">
        <v>780</v>
      </c>
      <c t="s">
        <v>4</v>
      </c>
      <c s="26" t="s">
        <v>781</v>
      </c>
      <c s="27" t="s">
        <v>782</v>
      </c>
      <c s="28">
        <v>1</v>
      </c>
      <c s="27">
        <v>0</v>
      </c>
      <c s="27">
        <f>ROUND(G75*H75,6)</f>
      </c>
      <c r="L75" s="29">
        <v>0</v>
      </c>
      <c s="24">
        <f>ROUND(ROUND(L75,2)*ROUND(G75,3),2)</f>
      </c>
      <c s="27" t="s">
        <v>55</v>
      </c>
      <c>
        <f>(M75*21)/100</f>
      </c>
      <c t="s">
        <v>27</v>
      </c>
    </row>
    <row r="76" spans="1:5" ht="12.75" customHeight="1">
      <c r="A76" s="30" t="s">
        <v>56</v>
      </c>
      <c r="E76" s="31" t="s">
        <v>781</v>
      </c>
    </row>
    <row r="77" spans="1:5" ht="12.75" customHeight="1">
      <c r="A77" s="30" t="s">
        <v>57</v>
      </c>
      <c r="E77" s="32" t="s">
        <v>4</v>
      </c>
    </row>
    <row r="78" spans="5:5" ht="12.75" customHeight="1">
      <c r="E78" s="31" t="s">
        <v>58</v>
      </c>
    </row>
    <row r="79" spans="1:16" ht="12.75" customHeight="1">
      <c r="A79" t="s">
        <v>50</v>
      </c>
      <c s="6" t="s">
        <v>111</v>
      </c>
      <c s="6" t="s">
        <v>785</v>
      </c>
      <c t="s">
        <v>4</v>
      </c>
      <c s="26" t="s">
        <v>786</v>
      </c>
      <c s="27" t="s">
        <v>98</v>
      </c>
      <c s="28">
        <v>1</v>
      </c>
      <c s="27">
        <v>0</v>
      </c>
      <c s="27">
        <f>ROUND(G79*H79,6)</f>
      </c>
      <c r="L79" s="29">
        <v>0</v>
      </c>
      <c s="24">
        <f>ROUND(ROUND(L79,2)*ROUND(G79,3),2)</f>
      </c>
      <c s="27" t="s">
        <v>55</v>
      </c>
      <c>
        <f>(M79*21)/100</f>
      </c>
      <c t="s">
        <v>27</v>
      </c>
    </row>
    <row r="80" spans="1:5" ht="12.75" customHeight="1">
      <c r="A80" s="30" t="s">
        <v>56</v>
      </c>
      <c r="E80" s="31" t="s">
        <v>786</v>
      </c>
    </row>
    <row r="81" spans="1:5" ht="12.75" customHeight="1">
      <c r="A81" s="30" t="s">
        <v>57</v>
      </c>
      <c r="E81" s="32" t="s">
        <v>4</v>
      </c>
    </row>
    <row r="82" spans="5:5" ht="12.75" customHeight="1">
      <c r="E82" s="31" t="s">
        <v>58</v>
      </c>
    </row>
    <row r="83" spans="1:16" ht="12.75" customHeight="1">
      <c r="A83" t="s">
        <v>50</v>
      </c>
      <c s="6" t="s">
        <v>114</v>
      </c>
      <c s="6" t="s">
        <v>1275</v>
      </c>
      <c t="s">
        <v>4</v>
      </c>
      <c s="26" t="s">
        <v>1276</v>
      </c>
      <c s="27" t="s">
        <v>98</v>
      </c>
      <c s="28">
        <v>1</v>
      </c>
      <c s="27">
        <v>0</v>
      </c>
      <c s="27">
        <f>ROUND(G83*H83,6)</f>
      </c>
      <c r="L83" s="29">
        <v>0</v>
      </c>
      <c s="24">
        <f>ROUND(ROUND(L83,2)*ROUND(G83,3),2)</f>
      </c>
      <c s="27" t="s">
        <v>55</v>
      </c>
      <c>
        <f>(M83*21)/100</f>
      </c>
      <c t="s">
        <v>27</v>
      </c>
    </row>
    <row r="84" spans="1:5" ht="12.75" customHeight="1">
      <c r="A84" s="30" t="s">
        <v>56</v>
      </c>
      <c r="E84" s="31" t="s">
        <v>1276</v>
      </c>
    </row>
    <row r="85" spans="1:5" ht="12.75" customHeight="1">
      <c r="A85" s="30" t="s">
        <v>57</v>
      </c>
      <c r="E85" s="32" t="s">
        <v>4</v>
      </c>
    </row>
    <row r="86" spans="5:5" ht="12.75" customHeight="1">
      <c r="E86" s="31" t="s">
        <v>58</v>
      </c>
    </row>
    <row r="87" spans="1:16" ht="12.75" customHeight="1">
      <c r="A87" t="s">
        <v>50</v>
      </c>
      <c s="6" t="s">
        <v>117</v>
      </c>
      <c s="6" t="s">
        <v>855</v>
      </c>
      <c t="s">
        <v>4</v>
      </c>
      <c s="26" t="s">
        <v>856</v>
      </c>
      <c s="27" t="s">
        <v>98</v>
      </c>
      <c s="28">
        <v>1</v>
      </c>
      <c s="27">
        <v>0</v>
      </c>
      <c s="27">
        <f>ROUND(G87*H87,6)</f>
      </c>
      <c r="L87" s="29">
        <v>0</v>
      </c>
      <c s="24">
        <f>ROUND(ROUND(L87,2)*ROUND(G87,3),2)</f>
      </c>
      <c s="27" t="s">
        <v>55</v>
      </c>
      <c>
        <f>(M87*21)/100</f>
      </c>
      <c t="s">
        <v>27</v>
      </c>
    </row>
    <row r="88" spans="1:5" ht="12.75" customHeight="1">
      <c r="A88" s="30" t="s">
        <v>56</v>
      </c>
      <c r="E88" s="31" t="s">
        <v>856</v>
      </c>
    </row>
    <row r="89" spans="1:5" ht="12.75" customHeight="1">
      <c r="A89" s="30" t="s">
        <v>57</v>
      </c>
      <c r="E89" s="32" t="s">
        <v>4</v>
      </c>
    </row>
    <row r="90" spans="5:5" ht="12.75" customHeight="1">
      <c r="E90" s="31" t="s">
        <v>4</v>
      </c>
    </row>
    <row r="91" spans="1:16" ht="12.75" customHeight="1">
      <c r="A91" t="s">
        <v>50</v>
      </c>
      <c s="6" t="s">
        <v>121</v>
      </c>
      <c s="6" t="s">
        <v>851</v>
      </c>
      <c t="s">
        <v>4</v>
      </c>
      <c s="26" t="s">
        <v>852</v>
      </c>
      <c s="27" t="s">
        <v>98</v>
      </c>
      <c s="28">
        <v>1</v>
      </c>
      <c s="27">
        <v>0</v>
      </c>
      <c s="27">
        <f>ROUND(G91*H91,6)</f>
      </c>
      <c r="L91" s="29">
        <v>0</v>
      </c>
      <c s="24">
        <f>ROUND(ROUND(L91,2)*ROUND(G91,3),2)</f>
      </c>
      <c s="27" t="s">
        <v>55</v>
      </c>
      <c>
        <f>(M91*21)/100</f>
      </c>
      <c t="s">
        <v>27</v>
      </c>
    </row>
    <row r="92" spans="1:5" ht="12.75" customHeight="1">
      <c r="A92" s="30" t="s">
        <v>56</v>
      </c>
      <c r="E92" s="31" t="s">
        <v>852</v>
      </c>
    </row>
    <row r="93" spans="1:5" ht="12.75" customHeight="1">
      <c r="A93" s="30" t="s">
        <v>57</v>
      </c>
      <c r="E93" s="32" t="s">
        <v>4</v>
      </c>
    </row>
    <row r="94" spans="5:5" ht="12.75" customHeight="1">
      <c r="E94" s="31" t="s">
        <v>58</v>
      </c>
    </row>
    <row r="95" spans="1:16" ht="12.75" customHeight="1">
      <c r="A95" t="s">
        <v>50</v>
      </c>
      <c s="6" t="s">
        <v>126</v>
      </c>
      <c s="6" t="s">
        <v>863</v>
      </c>
      <c t="s">
        <v>4</v>
      </c>
      <c s="26" t="s">
        <v>864</v>
      </c>
      <c s="27" t="s">
        <v>264</v>
      </c>
      <c s="28">
        <v>24</v>
      </c>
      <c s="27">
        <v>0</v>
      </c>
      <c s="27">
        <f>ROUND(G95*H95,6)</f>
      </c>
      <c r="L95" s="29">
        <v>0</v>
      </c>
      <c s="24">
        <f>ROUND(ROUND(L95,2)*ROUND(G95,3),2)</f>
      </c>
      <c s="27" t="s">
        <v>55</v>
      </c>
      <c>
        <f>(M95*21)/100</f>
      </c>
      <c t="s">
        <v>27</v>
      </c>
    </row>
    <row r="96" spans="1:5" ht="12.75" customHeight="1">
      <c r="A96" s="30" t="s">
        <v>56</v>
      </c>
      <c r="E96" s="31" t="s">
        <v>864</v>
      </c>
    </row>
    <row r="97" spans="1:5" ht="12.75" customHeight="1">
      <c r="A97" s="30" t="s">
        <v>57</v>
      </c>
      <c r="E97" s="32" t="s">
        <v>4</v>
      </c>
    </row>
    <row r="98" spans="5:5" ht="12.75" customHeight="1">
      <c r="E98" s="31" t="s">
        <v>58</v>
      </c>
    </row>
    <row r="99" spans="1:16" ht="12.75" customHeight="1">
      <c r="A99" t="s">
        <v>50</v>
      </c>
      <c s="6" t="s">
        <v>130</v>
      </c>
      <c s="6" t="s">
        <v>867</v>
      </c>
      <c t="s">
        <v>4</v>
      </c>
      <c s="26" t="s">
        <v>868</v>
      </c>
      <c s="27" t="s">
        <v>264</v>
      </c>
      <c s="28">
        <v>24</v>
      </c>
      <c s="27">
        <v>0</v>
      </c>
      <c s="27">
        <f>ROUND(G99*H99,6)</f>
      </c>
      <c r="L99" s="29">
        <v>0</v>
      </c>
      <c s="24">
        <f>ROUND(ROUND(L99,2)*ROUND(G99,3),2)</f>
      </c>
      <c s="27" t="s">
        <v>55</v>
      </c>
      <c>
        <f>(M99*21)/100</f>
      </c>
      <c t="s">
        <v>27</v>
      </c>
    </row>
    <row r="100" spans="1:5" ht="12.75" customHeight="1">
      <c r="A100" s="30" t="s">
        <v>56</v>
      </c>
      <c r="E100" s="31" t="s">
        <v>868</v>
      </c>
    </row>
    <row r="101" spans="1:5" ht="12.75" customHeight="1">
      <c r="A101" s="30" t="s">
        <v>57</v>
      </c>
      <c r="E101" s="32" t="s">
        <v>4</v>
      </c>
    </row>
    <row r="102" spans="5:5" ht="12.75" customHeight="1">
      <c r="E102" s="31" t="s">
        <v>58</v>
      </c>
    </row>
    <row r="103" spans="1:16" ht="12.75" customHeight="1">
      <c r="A103" t="s">
        <v>50</v>
      </c>
      <c s="6" t="s">
        <v>133</v>
      </c>
      <c s="6" t="s">
        <v>869</v>
      </c>
      <c t="s">
        <v>4</v>
      </c>
      <c s="26" t="s">
        <v>870</v>
      </c>
      <c s="27" t="s">
        <v>264</v>
      </c>
      <c s="28">
        <v>8</v>
      </c>
      <c s="27">
        <v>0</v>
      </c>
      <c s="27">
        <f>ROUND(G103*H103,6)</f>
      </c>
      <c r="L103" s="29">
        <v>0</v>
      </c>
      <c s="24">
        <f>ROUND(ROUND(L103,2)*ROUND(G103,3),2)</f>
      </c>
      <c s="27" t="s">
        <v>55</v>
      </c>
      <c>
        <f>(M103*21)/100</f>
      </c>
      <c t="s">
        <v>27</v>
      </c>
    </row>
    <row r="104" spans="1:5" ht="12.75" customHeight="1">
      <c r="A104" s="30" t="s">
        <v>56</v>
      </c>
      <c r="E104" s="31" t="s">
        <v>870</v>
      </c>
    </row>
    <row r="105" spans="1:5" ht="12.75" customHeight="1">
      <c r="A105" s="30" t="s">
        <v>57</v>
      </c>
      <c r="E105" s="32" t="s">
        <v>4</v>
      </c>
    </row>
    <row r="106" spans="5:5" ht="12.75" customHeight="1">
      <c r="E106" s="31" t="s">
        <v>58</v>
      </c>
    </row>
    <row r="107" spans="1:16" ht="12.75" customHeight="1">
      <c r="A107" t="s">
        <v>50</v>
      </c>
      <c s="6" t="s">
        <v>136</v>
      </c>
      <c s="6" t="s">
        <v>974</v>
      </c>
      <c t="s">
        <v>4</v>
      </c>
      <c s="26" t="s">
        <v>975</v>
      </c>
      <c s="27" t="s">
        <v>264</v>
      </c>
      <c s="28">
        <v>24</v>
      </c>
      <c s="27">
        <v>0</v>
      </c>
      <c s="27">
        <f>ROUND(G107*H107,6)</f>
      </c>
      <c r="L107" s="29">
        <v>0</v>
      </c>
      <c s="24">
        <f>ROUND(ROUND(L107,2)*ROUND(G107,3),2)</f>
      </c>
      <c s="27" t="s">
        <v>55</v>
      </c>
      <c>
        <f>(M107*21)/100</f>
      </c>
      <c t="s">
        <v>27</v>
      </c>
    </row>
    <row r="108" spans="1:5" ht="12.75" customHeight="1">
      <c r="A108" s="30" t="s">
        <v>56</v>
      </c>
      <c r="E108" s="31" t="s">
        <v>975</v>
      </c>
    </row>
    <row r="109" spans="1:5" ht="12.75" customHeight="1">
      <c r="A109" s="30" t="s">
        <v>57</v>
      </c>
      <c r="E109" s="32" t="s">
        <v>4</v>
      </c>
    </row>
    <row r="110" spans="5:5" ht="12.75" customHeight="1">
      <c r="E110" s="31" t="s">
        <v>58</v>
      </c>
    </row>
    <row r="111" spans="1:13" ht="12.75" customHeight="1">
      <c r="A111" t="s">
        <v>47</v>
      </c>
      <c r="C111" s="7" t="s">
        <v>27</v>
      </c>
      <c r="E111" s="25" t="s">
        <v>1208</v>
      </c>
      <c r="J111" s="24">
        <f>0</f>
      </c>
      <c s="24">
        <f>0</f>
      </c>
      <c s="24">
        <f>0+L112+L116+L120+L124+L128+L132</f>
      </c>
      <c s="24">
        <f>0+M112+M116+M120+M124+M128+M132</f>
      </c>
    </row>
    <row r="112" spans="1:16" ht="12.75" customHeight="1">
      <c r="A112" t="s">
        <v>50</v>
      </c>
      <c s="6" t="s">
        <v>139</v>
      </c>
      <c s="6" t="s">
        <v>2228</v>
      </c>
      <c t="s">
        <v>4</v>
      </c>
      <c s="26" t="s">
        <v>2229</v>
      </c>
      <c s="27" t="s">
        <v>98</v>
      </c>
      <c s="28">
        <v>3</v>
      </c>
      <c s="27">
        <v>0</v>
      </c>
      <c s="27">
        <f>ROUND(G112*H112,6)</f>
      </c>
      <c r="L112" s="29">
        <v>0</v>
      </c>
      <c s="24">
        <f>ROUND(ROUND(L112,2)*ROUND(G112,3),2)</f>
      </c>
      <c s="27" t="s">
        <v>55</v>
      </c>
      <c>
        <f>(M112*21)/100</f>
      </c>
      <c t="s">
        <v>27</v>
      </c>
    </row>
    <row r="113" spans="1:5" ht="12.75" customHeight="1">
      <c r="A113" s="30" t="s">
        <v>56</v>
      </c>
      <c r="E113" s="31" t="s">
        <v>2229</v>
      </c>
    </row>
    <row r="114" spans="1:5" ht="12.75" customHeight="1">
      <c r="A114" s="30" t="s">
        <v>57</v>
      </c>
      <c r="E114" s="32" t="s">
        <v>4</v>
      </c>
    </row>
    <row r="115" spans="5:5" ht="12.75" customHeight="1">
      <c r="E115" s="31" t="s">
        <v>1663</v>
      </c>
    </row>
    <row r="116" spans="1:16" ht="12.75" customHeight="1">
      <c r="A116" t="s">
        <v>50</v>
      </c>
      <c s="6" t="s">
        <v>142</v>
      </c>
      <c s="6" t="s">
        <v>2230</v>
      </c>
      <c t="s">
        <v>4</v>
      </c>
      <c s="26" t="s">
        <v>2231</v>
      </c>
      <c s="27" t="s">
        <v>82</v>
      </c>
      <c s="28">
        <v>400</v>
      </c>
      <c s="27">
        <v>0</v>
      </c>
      <c s="27">
        <f>ROUND(G116*H116,6)</f>
      </c>
      <c r="L116" s="29">
        <v>0</v>
      </c>
      <c s="24">
        <f>ROUND(ROUND(L116,2)*ROUND(G116,3),2)</f>
      </c>
      <c s="27" t="s">
        <v>55</v>
      </c>
      <c>
        <f>(M116*21)/100</f>
      </c>
      <c t="s">
        <v>27</v>
      </c>
    </row>
    <row r="117" spans="1:5" ht="12.75" customHeight="1">
      <c r="A117" s="30" t="s">
        <v>56</v>
      </c>
      <c r="E117" s="31" t="s">
        <v>2231</v>
      </c>
    </row>
    <row r="118" spans="1:5" ht="12.75" customHeight="1">
      <c r="A118" s="30" t="s">
        <v>57</v>
      </c>
      <c r="E118" s="32" t="s">
        <v>4</v>
      </c>
    </row>
    <row r="119" spans="5:5" ht="12.75" customHeight="1">
      <c r="E119" s="31" t="s">
        <v>1663</v>
      </c>
    </row>
    <row r="120" spans="1:16" ht="12.75" customHeight="1">
      <c r="A120" t="s">
        <v>50</v>
      </c>
      <c s="6" t="s">
        <v>145</v>
      </c>
      <c s="6" t="s">
        <v>2232</v>
      </c>
      <c t="s">
        <v>4</v>
      </c>
      <c s="26" t="s">
        <v>2233</v>
      </c>
      <c s="27" t="s">
        <v>82</v>
      </c>
      <c s="28">
        <v>100</v>
      </c>
      <c s="27">
        <v>0</v>
      </c>
      <c s="27">
        <f>ROUND(G120*H120,6)</f>
      </c>
      <c r="L120" s="29">
        <v>0</v>
      </c>
      <c s="24">
        <f>ROUND(ROUND(L120,2)*ROUND(G120,3),2)</f>
      </c>
      <c s="27" t="s">
        <v>55</v>
      </c>
      <c>
        <f>(M120*21)/100</f>
      </c>
      <c t="s">
        <v>27</v>
      </c>
    </row>
    <row r="121" spans="1:5" ht="12.75" customHeight="1">
      <c r="A121" s="30" t="s">
        <v>56</v>
      </c>
      <c r="E121" s="31" t="s">
        <v>2233</v>
      </c>
    </row>
    <row r="122" spans="1:5" ht="12.75" customHeight="1">
      <c r="A122" s="30" t="s">
        <v>57</v>
      </c>
      <c r="E122" s="32" t="s">
        <v>4</v>
      </c>
    </row>
    <row r="123" spans="5:5" ht="12.75" customHeight="1">
      <c r="E123" s="31" t="s">
        <v>1663</v>
      </c>
    </row>
    <row r="124" spans="1:16" ht="12.75" customHeight="1">
      <c r="A124" t="s">
        <v>50</v>
      </c>
      <c s="6" t="s">
        <v>148</v>
      </c>
      <c s="6" t="s">
        <v>2234</v>
      </c>
      <c t="s">
        <v>4</v>
      </c>
      <c s="26" t="s">
        <v>2235</v>
      </c>
      <c s="27" t="s">
        <v>82</v>
      </c>
      <c s="28">
        <v>100</v>
      </c>
      <c s="27">
        <v>0</v>
      </c>
      <c s="27">
        <f>ROUND(G124*H124,6)</f>
      </c>
      <c r="L124" s="29">
        <v>0</v>
      </c>
      <c s="24">
        <f>ROUND(ROUND(L124,2)*ROUND(G124,3),2)</f>
      </c>
      <c s="27" t="s">
        <v>55</v>
      </c>
      <c>
        <f>(M124*21)/100</f>
      </c>
      <c t="s">
        <v>27</v>
      </c>
    </row>
    <row r="125" spans="1:5" ht="12.75" customHeight="1">
      <c r="A125" s="30" t="s">
        <v>56</v>
      </c>
      <c r="E125" s="31" t="s">
        <v>2235</v>
      </c>
    </row>
    <row r="126" spans="1:5" ht="12.75" customHeight="1">
      <c r="A126" s="30" t="s">
        <v>57</v>
      </c>
      <c r="E126" s="32" t="s">
        <v>4</v>
      </c>
    </row>
    <row r="127" spans="5:5" ht="12.75" customHeight="1">
      <c r="E127" s="31" t="s">
        <v>1663</v>
      </c>
    </row>
    <row r="128" spans="1:16" ht="12.75" customHeight="1">
      <c r="A128" t="s">
        <v>50</v>
      </c>
      <c s="6" t="s">
        <v>151</v>
      </c>
      <c s="6" t="s">
        <v>1651</v>
      </c>
      <c t="s">
        <v>4</v>
      </c>
      <c s="26" t="s">
        <v>1652</v>
      </c>
      <c s="27" t="s">
        <v>82</v>
      </c>
      <c s="28">
        <v>100</v>
      </c>
      <c s="27">
        <v>0</v>
      </c>
      <c s="27">
        <f>ROUND(G128*H128,6)</f>
      </c>
      <c r="L128" s="29">
        <v>0</v>
      </c>
      <c s="24">
        <f>ROUND(ROUND(L128,2)*ROUND(G128,3),2)</f>
      </c>
      <c s="27" t="s">
        <v>55</v>
      </c>
      <c>
        <f>(M128*21)/100</f>
      </c>
      <c t="s">
        <v>27</v>
      </c>
    </row>
    <row r="129" spans="1:5" ht="12.75" customHeight="1">
      <c r="A129" s="30" t="s">
        <v>56</v>
      </c>
      <c r="E129" s="31" t="s">
        <v>1652</v>
      </c>
    </row>
    <row r="130" spans="1:5" ht="12.75" customHeight="1">
      <c r="A130" s="30" t="s">
        <v>57</v>
      </c>
      <c r="E130" s="32" t="s">
        <v>4</v>
      </c>
    </row>
    <row r="131" spans="5:5" ht="12.75" customHeight="1">
      <c r="E131" s="31" t="s">
        <v>58</v>
      </c>
    </row>
    <row r="132" spans="1:16" ht="12.75" customHeight="1">
      <c r="A132" t="s">
        <v>50</v>
      </c>
      <c s="6" t="s">
        <v>154</v>
      </c>
      <c s="6" t="s">
        <v>2236</v>
      </c>
      <c t="s">
        <v>4</v>
      </c>
      <c s="26" t="s">
        <v>2237</v>
      </c>
      <c s="27" t="s">
        <v>782</v>
      </c>
      <c s="28">
        <v>1</v>
      </c>
      <c s="27">
        <v>0</v>
      </c>
      <c s="27">
        <f>ROUND(G132*H132,6)</f>
      </c>
      <c r="L132" s="29">
        <v>0</v>
      </c>
      <c s="24">
        <f>ROUND(ROUND(L132,2)*ROUND(G132,3),2)</f>
      </c>
      <c s="27" t="s">
        <v>55</v>
      </c>
      <c>
        <f>(M132*21)/100</f>
      </c>
      <c t="s">
        <v>27</v>
      </c>
    </row>
    <row r="133" spans="1:5" ht="12.75" customHeight="1">
      <c r="A133" s="30" t="s">
        <v>56</v>
      </c>
      <c r="E133" s="31" t="s">
        <v>2237</v>
      </c>
    </row>
    <row r="134" spans="1:5" ht="12.75" customHeight="1">
      <c r="A134" s="30" t="s">
        <v>57</v>
      </c>
      <c r="E134" s="32" t="s">
        <v>4</v>
      </c>
    </row>
    <row r="135" spans="5:5" ht="12.75" customHeight="1">
      <c r="E135"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2240</v>
      </c>
      <c r="E8" s="23" t="s">
        <v>2241</v>
      </c>
      <c r="J8" s="22">
        <f>0+J9+J22+J47+J216</f>
      </c>
      <c s="22">
        <f>0+K9+K22+K47+K216</f>
      </c>
      <c s="22">
        <f>0+L9+L22+L47+L216</f>
      </c>
      <c s="22">
        <f>0+M9+M22+M47+M216</f>
      </c>
    </row>
    <row r="9" spans="1:13" ht="12.75" customHeight="1">
      <c r="A9" t="s">
        <v>47</v>
      </c>
      <c r="C9" s="7" t="s">
        <v>48</v>
      </c>
      <c r="E9" s="25" t="s">
        <v>49</v>
      </c>
      <c r="J9" s="24">
        <f>0</f>
      </c>
      <c s="24">
        <f>0</f>
      </c>
      <c s="24">
        <f>0+L10+L14+L18</f>
      </c>
      <c s="24">
        <f>0+M10+M14+M18</f>
      </c>
    </row>
    <row r="10" spans="1:16" ht="12.75" customHeight="1">
      <c r="A10" t="s">
        <v>50</v>
      </c>
      <c s="6" t="s">
        <v>51</v>
      </c>
      <c s="6" t="s">
        <v>2242</v>
      </c>
      <c t="s">
        <v>4</v>
      </c>
      <c s="26" t="s">
        <v>1044</v>
      </c>
      <c s="27" t="s">
        <v>54</v>
      </c>
      <c s="28">
        <v>1</v>
      </c>
      <c s="27">
        <v>0</v>
      </c>
      <c s="27">
        <f>ROUND(G10*H10,6)</f>
      </c>
      <c r="L10" s="29">
        <v>0</v>
      </c>
      <c s="24">
        <f>ROUND(ROUND(L10,2)*ROUND(G10,3),2)</f>
      </c>
      <c s="27" t="s">
        <v>55</v>
      </c>
      <c>
        <f>(M10*21)/100</f>
      </c>
      <c t="s">
        <v>27</v>
      </c>
    </row>
    <row r="11" spans="1:5" ht="12.75" customHeight="1">
      <c r="A11" s="30" t="s">
        <v>56</v>
      </c>
      <c r="E11" s="31" t="s">
        <v>1044</v>
      </c>
    </row>
    <row r="12" spans="1:5" ht="12.75" customHeight="1">
      <c r="A12" s="30" t="s">
        <v>57</v>
      </c>
      <c r="E12" s="32" t="s">
        <v>4</v>
      </c>
    </row>
    <row r="13" spans="5:5" ht="12.75" customHeight="1">
      <c r="E13" s="31" t="s">
        <v>58</v>
      </c>
    </row>
    <row r="14" spans="1:16" ht="12.75" customHeight="1">
      <c r="A14" t="s">
        <v>50</v>
      </c>
      <c s="6" t="s">
        <v>27</v>
      </c>
      <c s="6" t="s">
        <v>1667</v>
      </c>
      <c t="s">
        <v>4</v>
      </c>
      <c s="26" t="s">
        <v>1668</v>
      </c>
      <c s="27" t="s">
        <v>54</v>
      </c>
      <c s="28">
        <v>0.02</v>
      </c>
      <c s="27">
        <v>0</v>
      </c>
      <c s="27">
        <f>ROUND(G14*H14,6)</f>
      </c>
      <c r="L14" s="29">
        <v>0</v>
      </c>
      <c s="24">
        <f>ROUND(ROUND(L14,2)*ROUND(G14,3),2)</f>
      </c>
      <c s="27" t="s">
        <v>55</v>
      </c>
      <c>
        <f>(M14*21)/100</f>
      </c>
      <c t="s">
        <v>27</v>
      </c>
    </row>
    <row r="15" spans="1:5" ht="12.75" customHeight="1">
      <c r="A15" s="30" t="s">
        <v>56</v>
      </c>
      <c r="E15" s="31" t="s">
        <v>1668</v>
      </c>
    </row>
    <row r="16" spans="1:5" ht="12.75" customHeight="1">
      <c r="A16" s="30" t="s">
        <v>57</v>
      </c>
      <c r="E16" s="32" t="s">
        <v>4</v>
      </c>
    </row>
    <row r="17" spans="5:5" ht="12.75" customHeight="1">
      <c r="E17" s="31" t="s">
        <v>58</v>
      </c>
    </row>
    <row r="18" spans="1:16" ht="12.75" customHeight="1">
      <c r="A18" t="s">
        <v>50</v>
      </c>
      <c s="6" t="s">
        <v>25</v>
      </c>
      <c s="6" t="s">
        <v>273</v>
      </c>
      <c t="s">
        <v>4</v>
      </c>
      <c s="26" t="s">
        <v>274</v>
      </c>
      <c s="27" t="s">
        <v>54</v>
      </c>
      <c s="28">
        <v>1.03</v>
      </c>
      <c s="27">
        <v>0</v>
      </c>
      <c s="27">
        <f>ROUND(G18*H18,6)</f>
      </c>
      <c r="L18" s="29">
        <v>0</v>
      </c>
      <c s="24">
        <f>ROUND(ROUND(L18,2)*ROUND(G18,3),2)</f>
      </c>
      <c s="27" t="s">
        <v>55</v>
      </c>
      <c>
        <f>(M18*21)/100</f>
      </c>
      <c t="s">
        <v>27</v>
      </c>
    </row>
    <row r="19" spans="1:5" ht="12.75" customHeight="1">
      <c r="A19" s="30" t="s">
        <v>56</v>
      </c>
      <c r="E19" s="31" t="s">
        <v>274</v>
      </c>
    </row>
    <row r="20" spans="1:5" ht="12.75" customHeight="1">
      <c r="A20" s="30" t="s">
        <v>57</v>
      </c>
      <c r="E20" s="32" t="s">
        <v>4</v>
      </c>
    </row>
    <row r="21" spans="5:5" ht="12.75" customHeight="1">
      <c r="E21" s="31" t="s">
        <v>58</v>
      </c>
    </row>
    <row r="22" spans="1:13" ht="12.75" customHeight="1">
      <c r="A22" t="s">
        <v>47</v>
      </c>
      <c r="C22" s="7" t="s">
        <v>376</v>
      </c>
      <c r="E22" s="25" t="s">
        <v>1938</v>
      </c>
      <c r="J22" s="24">
        <f>0</f>
      </c>
      <c s="24">
        <f>0</f>
      </c>
      <c s="24">
        <f>0+L23+L27+L31+L35+L39+L43</f>
      </c>
      <c s="24">
        <f>0+M23+M27+M31+M35+M39+M43</f>
      </c>
    </row>
    <row r="23" spans="1:16" ht="12.75" customHeight="1">
      <c r="A23" t="s">
        <v>50</v>
      </c>
      <c s="6" t="s">
        <v>68</v>
      </c>
      <c s="6" t="s">
        <v>1364</v>
      </c>
      <c t="s">
        <v>4</v>
      </c>
      <c s="26" t="s">
        <v>1365</v>
      </c>
      <c s="27" t="s">
        <v>82</v>
      </c>
      <c s="28">
        <v>45</v>
      </c>
      <c s="27">
        <v>0</v>
      </c>
      <c s="27">
        <f>ROUND(G23*H23,6)</f>
      </c>
      <c r="L23" s="29">
        <v>0</v>
      </c>
      <c s="24">
        <f>ROUND(ROUND(L23,2)*ROUND(G23,3),2)</f>
      </c>
      <c s="27" t="s">
        <v>55</v>
      </c>
      <c>
        <f>(M23*21)/100</f>
      </c>
      <c t="s">
        <v>27</v>
      </c>
    </row>
    <row r="24" spans="1:5" ht="12.75" customHeight="1">
      <c r="A24" s="30" t="s">
        <v>56</v>
      </c>
      <c r="E24" s="31" t="s">
        <v>1365</v>
      </c>
    </row>
    <row r="25" spans="1:5" ht="12.75" customHeight="1">
      <c r="A25" s="30" t="s">
        <v>57</v>
      </c>
      <c r="E25" s="32" t="s">
        <v>4</v>
      </c>
    </row>
    <row r="26" spans="5:5" ht="12.75" customHeight="1">
      <c r="E26" s="31" t="s">
        <v>58</v>
      </c>
    </row>
    <row r="27" spans="1:16" ht="12.75" customHeight="1">
      <c r="A27" t="s">
        <v>50</v>
      </c>
      <c s="6" t="s">
        <v>71</v>
      </c>
      <c s="6" t="s">
        <v>2243</v>
      </c>
      <c t="s">
        <v>4</v>
      </c>
      <c s="26" t="s">
        <v>2244</v>
      </c>
      <c s="27" t="s">
        <v>782</v>
      </c>
      <c s="28">
        <v>18</v>
      </c>
      <c s="27">
        <v>0</v>
      </c>
      <c s="27">
        <f>ROUND(G27*H27,6)</f>
      </c>
      <c r="L27" s="29">
        <v>0</v>
      </c>
      <c s="24">
        <f>ROUND(ROUND(L27,2)*ROUND(G27,3),2)</f>
      </c>
      <c s="27" t="s">
        <v>55</v>
      </c>
      <c>
        <f>(M27*21)/100</f>
      </c>
      <c t="s">
        <v>27</v>
      </c>
    </row>
    <row r="28" spans="1:5" ht="12.75" customHeight="1">
      <c r="A28" s="30" t="s">
        <v>56</v>
      </c>
      <c r="E28" s="31" t="s">
        <v>2244</v>
      </c>
    </row>
    <row r="29" spans="1:5" ht="12.75" customHeight="1">
      <c r="A29" s="30" t="s">
        <v>57</v>
      </c>
      <c r="E29" s="32" t="s">
        <v>4</v>
      </c>
    </row>
    <row r="30" spans="5:5" ht="12.75" customHeight="1">
      <c r="E30" s="31" t="s">
        <v>58</v>
      </c>
    </row>
    <row r="31" spans="1:16" ht="12.75" customHeight="1">
      <c r="A31" t="s">
        <v>50</v>
      </c>
      <c s="6" t="s">
        <v>26</v>
      </c>
      <c s="6" t="s">
        <v>1939</v>
      </c>
      <c t="s">
        <v>4</v>
      </c>
      <c s="26" t="s">
        <v>1940</v>
      </c>
      <c s="27" t="s">
        <v>98</v>
      </c>
      <c s="28">
        <v>40</v>
      </c>
      <c s="27">
        <v>0</v>
      </c>
      <c s="27">
        <f>ROUND(G31*H31,6)</f>
      </c>
      <c r="L31" s="29">
        <v>0</v>
      </c>
      <c s="24">
        <f>ROUND(ROUND(L31,2)*ROUND(G31,3),2)</f>
      </c>
      <c s="27" t="s">
        <v>55</v>
      </c>
      <c>
        <f>(M31*21)/100</f>
      </c>
      <c t="s">
        <v>27</v>
      </c>
    </row>
    <row r="32" spans="1:5" ht="12.75" customHeight="1">
      <c r="A32" s="30" t="s">
        <v>56</v>
      </c>
      <c r="E32" s="31" t="s">
        <v>1940</v>
      </c>
    </row>
    <row r="33" spans="1:5" ht="12.75" customHeight="1">
      <c r="A33" s="30" t="s">
        <v>57</v>
      </c>
      <c r="E33" s="32" t="s">
        <v>4</v>
      </c>
    </row>
    <row r="34" spans="5:5" ht="12.75" customHeight="1">
      <c r="E34" s="31" t="s">
        <v>58</v>
      </c>
    </row>
    <row r="35" spans="1:16" ht="12.75" customHeight="1">
      <c r="A35" t="s">
        <v>50</v>
      </c>
      <c s="6" t="s">
        <v>76</v>
      </c>
      <c s="6" t="s">
        <v>2036</v>
      </c>
      <c t="s">
        <v>4</v>
      </c>
      <c s="26" t="s">
        <v>2037</v>
      </c>
      <c s="27" t="s">
        <v>98</v>
      </c>
      <c s="28">
        <v>8</v>
      </c>
      <c s="27">
        <v>0</v>
      </c>
      <c s="27">
        <f>ROUND(G35*H35,6)</f>
      </c>
      <c r="L35" s="29">
        <v>0</v>
      </c>
      <c s="24">
        <f>ROUND(ROUND(L35,2)*ROUND(G35,3),2)</f>
      </c>
      <c s="27" t="s">
        <v>55</v>
      </c>
      <c>
        <f>(M35*21)/100</f>
      </c>
      <c t="s">
        <v>27</v>
      </c>
    </row>
    <row r="36" spans="1:5" ht="12.75" customHeight="1">
      <c r="A36" s="30" t="s">
        <v>56</v>
      </c>
      <c r="E36" s="31" t="s">
        <v>2037</v>
      </c>
    </row>
    <row r="37" spans="1:5" ht="12.75" customHeight="1">
      <c r="A37" s="30" t="s">
        <v>57</v>
      </c>
      <c r="E37" s="32" t="s">
        <v>4</v>
      </c>
    </row>
    <row r="38" spans="5:5" ht="12.75" customHeight="1">
      <c r="E38" s="31" t="s">
        <v>58</v>
      </c>
    </row>
    <row r="39" spans="1:16" ht="12.75" customHeight="1">
      <c r="A39" t="s">
        <v>50</v>
      </c>
      <c s="6" t="s">
        <v>79</v>
      </c>
      <c s="6" t="s">
        <v>2138</v>
      </c>
      <c t="s">
        <v>4</v>
      </c>
      <c s="26" t="s">
        <v>2139</v>
      </c>
      <c s="27" t="s">
        <v>98</v>
      </c>
      <c s="28">
        <v>8</v>
      </c>
      <c s="27">
        <v>0</v>
      </c>
      <c s="27">
        <f>ROUND(G39*H39,6)</f>
      </c>
      <c r="L39" s="29">
        <v>0</v>
      </c>
      <c s="24">
        <f>ROUND(ROUND(L39,2)*ROUND(G39,3),2)</f>
      </c>
      <c s="27" t="s">
        <v>55</v>
      </c>
      <c>
        <f>(M39*21)/100</f>
      </c>
      <c t="s">
        <v>27</v>
      </c>
    </row>
    <row r="40" spans="1:5" ht="12.75" customHeight="1">
      <c r="A40" s="30" t="s">
        <v>56</v>
      </c>
      <c r="E40" s="31" t="s">
        <v>2139</v>
      </c>
    </row>
    <row r="41" spans="1:5" ht="12.75" customHeight="1">
      <c r="A41" s="30" t="s">
        <v>57</v>
      </c>
      <c r="E41" s="32" t="s">
        <v>4</v>
      </c>
    </row>
    <row r="42" spans="5:5" ht="12.75" customHeight="1">
      <c r="E42" s="31" t="s">
        <v>58</v>
      </c>
    </row>
    <row r="43" spans="1:16" ht="12.75" customHeight="1">
      <c r="A43" t="s">
        <v>50</v>
      </c>
      <c s="6" t="s">
        <v>83</v>
      </c>
      <c s="6" t="s">
        <v>2245</v>
      </c>
      <c t="s">
        <v>4</v>
      </c>
      <c s="26" t="s">
        <v>2246</v>
      </c>
      <c s="27" t="s">
        <v>1085</v>
      </c>
      <c s="28">
        <v>160</v>
      </c>
      <c s="27">
        <v>0</v>
      </c>
      <c s="27">
        <f>ROUND(G43*H43,6)</f>
      </c>
      <c r="L43" s="29">
        <v>0</v>
      </c>
      <c s="24">
        <f>ROUND(ROUND(L43,2)*ROUND(G43,3),2)</f>
      </c>
      <c s="27" t="s">
        <v>55</v>
      </c>
      <c>
        <f>(M43*21)/100</f>
      </c>
      <c t="s">
        <v>27</v>
      </c>
    </row>
    <row r="44" spans="1:5" ht="12.75" customHeight="1">
      <c r="A44" s="30" t="s">
        <v>56</v>
      </c>
      <c r="E44" s="31" t="s">
        <v>2246</v>
      </c>
    </row>
    <row r="45" spans="1:5" ht="12.75" customHeight="1">
      <c r="A45" s="30" t="s">
        <v>57</v>
      </c>
      <c r="E45" s="32" t="s">
        <v>4</v>
      </c>
    </row>
    <row r="46" spans="5:5" ht="12.75" customHeight="1">
      <c r="E46" s="31" t="s">
        <v>58</v>
      </c>
    </row>
    <row r="47" spans="1:13" ht="12.75" customHeight="1">
      <c r="A47" t="s">
        <v>47</v>
      </c>
      <c r="C47" s="7" t="s">
        <v>386</v>
      </c>
      <c r="E47" s="25" t="s">
        <v>2247</v>
      </c>
      <c r="J47" s="24">
        <f>0</f>
      </c>
      <c s="24">
        <f>0</f>
      </c>
      <c s="24">
        <f>0+L48+L52+L56+L60+L64+L68+L72+L76+L80+L84+L88+L92+L96+L100+L104+L108+L112+L116+L120+L124+L128+L132+L136+L140+L144+L148+L152+L156+L160+L164+L168+L172+L176+L180+L184+L188+L192+L196+L200+L204+L208+L212</f>
      </c>
      <c s="24">
        <f>0+M48+M52+M56+M60+M64+M68+M72+M76+M80+M84+M88+M92+M96+M100+M104+M108+M112+M116+M120+M124+M128+M132+M136+M140+M144+M148+M152+M156+M160+M164+M168+M172+M176+M180+M184+M188+M192+M196+M200+M204+M208+M212</f>
      </c>
    </row>
    <row r="48" spans="1:16" ht="12.75" customHeight="1">
      <c r="A48" t="s">
        <v>50</v>
      </c>
      <c s="6" t="s">
        <v>86</v>
      </c>
      <c s="6" t="s">
        <v>1894</v>
      </c>
      <c t="s">
        <v>4</v>
      </c>
      <c s="26" t="s">
        <v>1895</v>
      </c>
      <c s="27" t="s">
        <v>98</v>
      </c>
      <c s="28">
        <v>3</v>
      </c>
      <c s="27">
        <v>0</v>
      </c>
      <c s="27">
        <f>ROUND(G48*H48,6)</f>
      </c>
      <c r="L48" s="29">
        <v>0</v>
      </c>
      <c s="24">
        <f>ROUND(ROUND(L48,2)*ROUND(G48,3),2)</f>
      </c>
      <c s="27" t="s">
        <v>55</v>
      </c>
      <c>
        <f>(M48*21)/100</f>
      </c>
      <c t="s">
        <v>27</v>
      </c>
    </row>
    <row r="49" spans="1:5" ht="12.75" customHeight="1">
      <c r="A49" s="30" t="s">
        <v>56</v>
      </c>
      <c r="E49" s="31" t="s">
        <v>1896</v>
      </c>
    </row>
    <row r="50" spans="1:5" ht="12.75" customHeight="1">
      <c r="A50" s="30" t="s">
        <v>57</v>
      </c>
      <c r="E50" s="32" t="s">
        <v>4</v>
      </c>
    </row>
    <row r="51" spans="5:5" ht="12.75" customHeight="1">
      <c r="E51" s="31" t="s">
        <v>1897</v>
      </c>
    </row>
    <row r="52" spans="1:16" ht="12.75" customHeight="1">
      <c r="A52" t="s">
        <v>50</v>
      </c>
      <c s="6" t="s">
        <v>89</v>
      </c>
      <c s="6" t="s">
        <v>1898</v>
      </c>
      <c t="s">
        <v>4</v>
      </c>
      <c s="26" t="s">
        <v>1899</v>
      </c>
      <c s="27" t="s">
        <v>98</v>
      </c>
      <c s="28">
        <v>3</v>
      </c>
      <c s="27">
        <v>0</v>
      </c>
      <c s="27">
        <f>ROUND(G52*H52,6)</f>
      </c>
      <c r="L52" s="29">
        <v>0</v>
      </c>
      <c s="24">
        <f>ROUND(ROUND(L52,2)*ROUND(G52,3),2)</f>
      </c>
      <c s="27" t="s">
        <v>55</v>
      </c>
      <c>
        <f>(M52*21)/100</f>
      </c>
      <c t="s">
        <v>27</v>
      </c>
    </row>
    <row r="53" spans="1:5" ht="12.75" customHeight="1">
      <c r="A53" s="30" t="s">
        <v>56</v>
      </c>
      <c r="E53" s="31" t="s">
        <v>1899</v>
      </c>
    </row>
    <row r="54" spans="1:5" ht="12.75" customHeight="1">
      <c r="A54" s="30" t="s">
        <v>57</v>
      </c>
      <c r="E54" s="32" t="s">
        <v>4</v>
      </c>
    </row>
    <row r="55" spans="5:5" ht="12.75" customHeight="1">
      <c r="E55" s="31" t="s">
        <v>2248</v>
      </c>
    </row>
    <row r="56" spans="1:16" ht="12.75" customHeight="1">
      <c r="A56" t="s">
        <v>50</v>
      </c>
      <c s="6" t="s">
        <v>92</v>
      </c>
      <c s="6" t="s">
        <v>2249</v>
      </c>
      <c t="s">
        <v>4</v>
      </c>
      <c s="26" t="s">
        <v>1902</v>
      </c>
      <c s="27" t="s">
        <v>98</v>
      </c>
      <c s="28">
        <v>3</v>
      </c>
      <c s="27">
        <v>0</v>
      </c>
      <c s="27">
        <f>ROUND(G56*H56,6)</f>
      </c>
      <c r="L56" s="29">
        <v>0</v>
      </c>
      <c s="24">
        <f>ROUND(ROUND(L56,2)*ROUND(G56,3),2)</f>
      </c>
      <c s="27" t="s">
        <v>55</v>
      </c>
      <c>
        <f>(M56*21)/100</f>
      </c>
      <c t="s">
        <v>27</v>
      </c>
    </row>
    <row r="57" spans="1:5" ht="12.75" customHeight="1">
      <c r="A57" s="30" t="s">
        <v>56</v>
      </c>
      <c r="E57" s="31" t="s">
        <v>1902</v>
      </c>
    </row>
    <row r="58" spans="1:5" ht="12.75" customHeight="1">
      <c r="A58" s="30" t="s">
        <v>57</v>
      </c>
      <c r="E58" s="32" t="s">
        <v>4</v>
      </c>
    </row>
    <row r="59" spans="5:5" ht="12.75" customHeight="1">
      <c r="E59" s="31" t="s">
        <v>1903</v>
      </c>
    </row>
    <row r="60" spans="1:16" ht="12.75" customHeight="1">
      <c r="A60" t="s">
        <v>50</v>
      </c>
      <c s="6" t="s">
        <v>95</v>
      </c>
      <c s="6" t="s">
        <v>2250</v>
      </c>
      <c t="s">
        <v>4</v>
      </c>
      <c s="26" t="s">
        <v>2251</v>
      </c>
      <c s="27" t="s">
        <v>98</v>
      </c>
      <c s="28">
        <v>1</v>
      </c>
      <c s="27">
        <v>0</v>
      </c>
      <c s="27">
        <f>ROUND(G60*H60,6)</f>
      </c>
      <c r="L60" s="29">
        <v>0</v>
      </c>
      <c s="24">
        <f>ROUND(ROUND(L60,2)*ROUND(G60,3),2)</f>
      </c>
      <c s="27" t="s">
        <v>55</v>
      </c>
      <c>
        <f>(M60*21)/100</f>
      </c>
      <c t="s">
        <v>27</v>
      </c>
    </row>
    <row r="61" spans="1:5" ht="12.75" customHeight="1">
      <c r="A61" s="30" t="s">
        <v>56</v>
      </c>
      <c r="E61" s="31" t="s">
        <v>2251</v>
      </c>
    </row>
    <row r="62" spans="1:5" ht="12.75" customHeight="1">
      <c r="A62" s="30" t="s">
        <v>57</v>
      </c>
      <c r="E62" s="32" t="s">
        <v>4</v>
      </c>
    </row>
    <row r="63" spans="5:5" ht="12.75" customHeight="1">
      <c r="E63" s="31" t="s">
        <v>2252</v>
      </c>
    </row>
    <row r="64" spans="1:16" ht="12.75" customHeight="1">
      <c r="A64" t="s">
        <v>50</v>
      </c>
      <c s="6" t="s">
        <v>99</v>
      </c>
      <c s="6" t="s">
        <v>2253</v>
      </c>
      <c t="s">
        <v>4</v>
      </c>
      <c s="26" t="s">
        <v>2254</v>
      </c>
      <c s="27" t="s">
        <v>98</v>
      </c>
      <c s="28">
        <v>1</v>
      </c>
      <c s="27">
        <v>0</v>
      </c>
      <c s="27">
        <f>ROUND(G64*H64,6)</f>
      </c>
      <c r="L64" s="29">
        <v>0</v>
      </c>
      <c s="24">
        <f>ROUND(ROUND(L64,2)*ROUND(G64,3),2)</f>
      </c>
      <c s="27" t="s">
        <v>55</v>
      </c>
      <c>
        <f>(M64*21)/100</f>
      </c>
      <c t="s">
        <v>27</v>
      </c>
    </row>
    <row r="65" spans="1:5" ht="12.75" customHeight="1">
      <c r="A65" s="30" t="s">
        <v>56</v>
      </c>
      <c r="E65" s="31" t="s">
        <v>2254</v>
      </c>
    </row>
    <row r="66" spans="1:5" ht="12.75" customHeight="1">
      <c r="A66" s="30" t="s">
        <v>57</v>
      </c>
      <c r="E66" s="32" t="s">
        <v>4</v>
      </c>
    </row>
    <row r="67" spans="5:5" ht="12.75" customHeight="1">
      <c r="E67" s="31" t="s">
        <v>2252</v>
      </c>
    </row>
    <row r="68" spans="1:16" ht="12.75" customHeight="1">
      <c r="A68" t="s">
        <v>50</v>
      </c>
      <c s="6" t="s">
        <v>102</v>
      </c>
      <c s="6" t="s">
        <v>2172</v>
      </c>
      <c t="s">
        <v>4</v>
      </c>
      <c s="26" t="s">
        <v>2173</v>
      </c>
      <c s="27" t="s">
        <v>98</v>
      </c>
      <c s="28">
        <v>1</v>
      </c>
      <c s="27">
        <v>0</v>
      </c>
      <c s="27">
        <f>ROUND(G68*H68,6)</f>
      </c>
      <c r="L68" s="29">
        <v>0</v>
      </c>
      <c s="24">
        <f>ROUND(ROUND(L68,2)*ROUND(G68,3),2)</f>
      </c>
      <c s="27" t="s">
        <v>55</v>
      </c>
      <c>
        <f>(M68*21)/100</f>
      </c>
      <c t="s">
        <v>27</v>
      </c>
    </row>
    <row r="69" spans="1:5" ht="12.75" customHeight="1">
      <c r="A69" s="30" t="s">
        <v>56</v>
      </c>
      <c r="E69" s="31" t="s">
        <v>2173</v>
      </c>
    </row>
    <row r="70" spans="1:5" ht="12.75" customHeight="1">
      <c r="A70" s="30" t="s">
        <v>57</v>
      </c>
      <c r="E70" s="32" t="s">
        <v>4</v>
      </c>
    </row>
    <row r="71" spans="5:5" ht="12.75" customHeight="1">
      <c r="E71" s="31" t="s">
        <v>2252</v>
      </c>
    </row>
    <row r="72" spans="1:16" ht="12.75" customHeight="1">
      <c r="A72" t="s">
        <v>50</v>
      </c>
      <c s="6" t="s">
        <v>105</v>
      </c>
      <c s="6" t="s">
        <v>2255</v>
      </c>
      <c t="s">
        <v>4</v>
      </c>
      <c s="26" t="s">
        <v>2256</v>
      </c>
      <c s="27" t="s">
        <v>98</v>
      </c>
      <c s="28">
        <v>1</v>
      </c>
      <c s="27">
        <v>0</v>
      </c>
      <c s="27">
        <f>ROUND(G72*H72,6)</f>
      </c>
      <c r="L72" s="29">
        <v>0</v>
      </c>
      <c s="24">
        <f>ROUND(ROUND(L72,2)*ROUND(G72,3),2)</f>
      </c>
      <c s="27" t="s">
        <v>55</v>
      </c>
      <c>
        <f>(M72*21)/100</f>
      </c>
      <c t="s">
        <v>27</v>
      </c>
    </row>
    <row r="73" spans="1:5" ht="12.75" customHeight="1">
      <c r="A73" s="30" t="s">
        <v>56</v>
      </c>
      <c r="E73" s="31" t="s">
        <v>2256</v>
      </c>
    </row>
    <row r="74" spans="1:5" ht="12.75" customHeight="1">
      <c r="A74" s="30" t="s">
        <v>57</v>
      </c>
      <c r="E74" s="32" t="s">
        <v>4</v>
      </c>
    </row>
    <row r="75" spans="5:5" ht="12.75" customHeight="1">
      <c r="E75" s="31" t="s">
        <v>2252</v>
      </c>
    </row>
    <row r="76" spans="1:16" ht="12.75" customHeight="1">
      <c r="A76" t="s">
        <v>50</v>
      </c>
      <c s="6" t="s">
        <v>108</v>
      </c>
      <c s="6" t="s">
        <v>2257</v>
      </c>
      <c t="s">
        <v>4</v>
      </c>
      <c s="26" t="s">
        <v>2258</v>
      </c>
      <c s="27" t="s">
        <v>98</v>
      </c>
      <c s="28">
        <v>1</v>
      </c>
      <c s="27">
        <v>0</v>
      </c>
      <c s="27">
        <f>ROUND(G76*H76,6)</f>
      </c>
      <c r="L76" s="29">
        <v>0</v>
      </c>
      <c s="24">
        <f>ROUND(ROUND(L76,2)*ROUND(G76,3),2)</f>
      </c>
      <c s="27" t="s">
        <v>55</v>
      </c>
      <c>
        <f>(M76*21)/100</f>
      </c>
      <c t="s">
        <v>27</v>
      </c>
    </row>
    <row r="77" spans="1:5" ht="12.75" customHeight="1">
      <c r="A77" s="30" t="s">
        <v>56</v>
      </c>
      <c r="E77" s="31" t="s">
        <v>2258</v>
      </c>
    </row>
    <row r="78" spans="1:5" ht="12.75" customHeight="1">
      <c r="A78" s="30" t="s">
        <v>57</v>
      </c>
      <c r="E78" s="32" t="s">
        <v>4</v>
      </c>
    </row>
    <row r="79" spans="5:5" ht="12.75" customHeight="1">
      <c r="E79" s="31" t="s">
        <v>2252</v>
      </c>
    </row>
    <row r="80" spans="1:16" ht="12.75" customHeight="1">
      <c r="A80" t="s">
        <v>50</v>
      </c>
      <c s="6" t="s">
        <v>111</v>
      </c>
      <c s="6" t="s">
        <v>2259</v>
      </c>
      <c t="s">
        <v>4</v>
      </c>
      <c s="26" t="s">
        <v>2260</v>
      </c>
      <c s="27" t="s">
        <v>98</v>
      </c>
      <c s="28">
        <v>1</v>
      </c>
      <c s="27">
        <v>0</v>
      </c>
      <c s="27">
        <f>ROUND(G80*H80,6)</f>
      </c>
      <c r="L80" s="29">
        <v>0</v>
      </c>
      <c s="24">
        <f>ROUND(ROUND(L80,2)*ROUND(G80,3),2)</f>
      </c>
      <c s="27" t="s">
        <v>55</v>
      </c>
      <c>
        <f>(M80*21)/100</f>
      </c>
      <c t="s">
        <v>27</v>
      </c>
    </row>
    <row r="81" spans="1:5" ht="12.75" customHeight="1">
      <c r="A81" s="30" t="s">
        <v>56</v>
      </c>
      <c r="E81" s="31" t="s">
        <v>2260</v>
      </c>
    </row>
    <row r="82" spans="1:5" ht="12.75" customHeight="1">
      <c r="A82" s="30" t="s">
        <v>57</v>
      </c>
      <c r="E82" s="32" t="s">
        <v>4</v>
      </c>
    </row>
    <row r="83" spans="5:5" ht="12.75" customHeight="1">
      <c r="E83" s="31" t="s">
        <v>2252</v>
      </c>
    </row>
    <row r="84" spans="1:16" ht="12.75" customHeight="1">
      <c r="A84" t="s">
        <v>50</v>
      </c>
      <c s="6" t="s">
        <v>114</v>
      </c>
      <c s="6" t="s">
        <v>2166</v>
      </c>
      <c t="s">
        <v>4</v>
      </c>
      <c s="26" t="s">
        <v>2167</v>
      </c>
      <c s="27" t="s">
        <v>98</v>
      </c>
      <c s="28">
        <v>4</v>
      </c>
      <c s="27">
        <v>0</v>
      </c>
      <c s="27">
        <f>ROUND(G84*H84,6)</f>
      </c>
      <c r="L84" s="29">
        <v>0</v>
      </c>
      <c s="24">
        <f>ROUND(ROUND(L84,2)*ROUND(G84,3),2)</f>
      </c>
      <c s="27" t="s">
        <v>55</v>
      </c>
      <c>
        <f>(M84*21)/100</f>
      </c>
      <c t="s">
        <v>27</v>
      </c>
    </row>
    <row r="85" spans="1:5" ht="12.75" customHeight="1">
      <c r="A85" s="30" t="s">
        <v>56</v>
      </c>
      <c r="E85" s="31" t="s">
        <v>2167</v>
      </c>
    </row>
    <row r="86" spans="1:5" ht="12.75" customHeight="1">
      <c r="A86" s="30" t="s">
        <v>57</v>
      </c>
      <c r="E86" s="32" t="s">
        <v>4</v>
      </c>
    </row>
    <row r="87" spans="5:5" ht="12.75" customHeight="1">
      <c r="E87" s="31" t="s">
        <v>58</v>
      </c>
    </row>
    <row r="88" spans="1:16" ht="12.75" customHeight="1">
      <c r="A88" t="s">
        <v>50</v>
      </c>
      <c s="6" t="s">
        <v>117</v>
      </c>
      <c s="6" t="s">
        <v>1970</v>
      </c>
      <c t="s">
        <v>4</v>
      </c>
      <c s="26" t="s">
        <v>1971</v>
      </c>
      <c s="27" t="s">
        <v>98</v>
      </c>
      <c s="28">
        <v>2</v>
      </c>
      <c s="27">
        <v>0</v>
      </c>
      <c s="27">
        <f>ROUND(G88*H88,6)</f>
      </c>
      <c r="L88" s="29">
        <v>0</v>
      </c>
      <c s="24">
        <f>ROUND(ROUND(L88,2)*ROUND(G88,3),2)</f>
      </c>
      <c s="27" t="s">
        <v>55</v>
      </c>
      <c>
        <f>(M88*21)/100</f>
      </c>
      <c t="s">
        <v>27</v>
      </c>
    </row>
    <row r="89" spans="1:5" ht="12.75" customHeight="1">
      <c r="A89" s="30" t="s">
        <v>56</v>
      </c>
      <c r="E89" s="31" t="s">
        <v>1971</v>
      </c>
    </row>
    <row r="90" spans="1:5" ht="12.75" customHeight="1">
      <c r="A90" s="30" t="s">
        <v>57</v>
      </c>
      <c r="E90" s="32" t="s">
        <v>4</v>
      </c>
    </row>
    <row r="91" spans="5:5" ht="12.75" customHeight="1">
      <c r="E91" s="31" t="s">
        <v>58</v>
      </c>
    </row>
    <row r="92" spans="1:16" ht="12.75" customHeight="1">
      <c r="A92" t="s">
        <v>50</v>
      </c>
      <c s="6" t="s">
        <v>121</v>
      </c>
      <c s="6" t="s">
        <v>1976</v>
      </c>
      <c t="s">
        <v>4</v>
      </c>
      <c s="26" t="s">
        <v>2261</v>
      </c>
      <c s="27" t="s">
        <v>98</v>
      </c>
      <c s="28">
        <v>1</v>
      </c>
      <c s="27">
        <v>0</v>
      </c>
      <c s="27">
        <f>ROUND(G92*H92,6)</f>
      </c>
      <c r="L92" s="29">
        <v>0</v>
      </c>
      <c s="24">
        <f>ROUND(ROUND(L92,2)*ROUND(G92,3),2)</f>
      </c>
      <c s="27" t="s">
        <v>55</v>
      </c>
      <c>
        <f>(M92*21)/100</f>
      </c>
      <c t="s">
        <v>27</v>
      </c>
    </row>
    <row r="93" spans="1:5" ht="12.75" customHeight="1">
      <c r="A93" s="30" t="s">
        <v>56</v>
      </c>
      <c r="E93" s="31" t="s">
        <v>2261</v>
      </c>
    </row>
    <row r="94" spans="1:5" ht="12.75" customHeight="1">
      <c r="A94" s="30" t="s">
        <v>57</v>
      </c>
      <c r="E94" s="32" t="s">
        <v>4</v>
      </c>
    </row>
    <row r="95" spans="5:5" ht="12.75" customHeight="1">
      <c r="E95" s="31" t="s">
        <v>2262</v>
      </c>
    </row>
    <row r="96" spans="1:16" ht="12.75" customHeight="1">
      <c r="A96" t="s">
        <v>50</v>
      </c>
      <c s="6" t="s">
        <v>126</v>
      </c>
      <c s="6" t="s">
        <v>2263</v>
      </c>
      <c t="s">
        <v>4</v>
      </c>
      <c s="26" t="s">
        <v>2264</v>
      </c>
      <c s="27" t="s">
        <v>98</v>
      </c>
      <c s="28">
        <v>6</v>
      </c>
      <c s="27">
        <v>0</v>
      </c>
      <c s="27">
        <f>ROUND(G96*H96,6)</f>
      </c>
      <c r="L96" s="29">
        <v>0</v>
      </c>
      <c s="24">
        <f>ROUND(ROUND(L96,2)*ROUND(G96,3),2)</f>
      </c>
      <c s="27" t="s">
        <v>55</v>
      </c>
      <c>
        <f>(M96*21)/100</f>
      </c>
      <c t="s">
        <v>27</v>
      </c>
    </row>
    <row r="97" spans="1:5" ht="12.75" customHeight="1">
      <c r="A97" s="30" t="s">
        <v>56</v>
      </c>
      <c r="E97" s="31" t="s">
        <v>2264</v>
      </c>
    </row>
    <row r="98" spans="1:5" ht="12.75" customHeight="1">
      <c r="A98" s="30" t="s">
        <v>57</v>
      </c>
      <c r="E98" s="32" t="s">
        <v>4</v>
      </c>
    </row>
    <row r="99" spans="5:5" ht="12.75" customHeight="1">
      <c r="E99" s="31" t="s">
        <v>58</v>
      </c>
    </row>
    <row r="100" spans="1:16" ht="12.75" customHeight="1">
      <c r="A100" t="s">
        <v>50</v>
      </c>
      <c s="6" t="s">
        <v>130</v>
      </c>
      <c s="6" t="s">
        <v>2265</v>
      </c>
      <c t="s">
        <v>4</v>
      </c>
      <c s="26" t="s">
        <v>2266</v>
      </c>
      <c s="27" t="s">
        <v>98</v>
      </c>
      <c s="28">
        <v>18</v>
      </c>
      <c s="27">
        <v>0</v>
      </c>
      <c s="27">
        <f>ROUND(G100*H100,6)</f>
      </c>
      <c r="L100" s="29">
        <v>0</v>
      </c>
      <c s="24">
        <f>ROUND(ROUND(L100,2)*ROUND(G100,3),2)</f>
      </c>
      <c s="27" t="s">
        <v>55</v>
      </c>
      <c>
        <f>(M100*21)/100</f>
      </c>
      <c t="s">
        <v>27</v>
      </c>
    </row>
    <row r="101" spans="1:5" ht="12.75" customHeight="1">
      <c r="A101" s="30" t="s">
        <v>56</v>
      </c>
      <c r="E101" s="31" t="s">
        <v>2266</v>
      </c>
    </row>
    <row r="102" spans="1:5" ht="12.75" customHeight="1">
      <c r="A102" s="30" t="s">
        <v>57</v>
      </c>
      <c r="E102" s="32" t="s">
        <v>4</v>
      </c>
    </row>
    <row r="103" spans="5:5" ht="12.75" customHeight="1">
      <c r="E103" s="31" t="s">
        <v>58</v>
      </c>
    </row>
    <row r="104" spans="1:16" ht="12.75" customHeight="1">
      <c r="A104" t="s">
        <v>50</v>
      </c>
      <c s="6" t="s">
        <v>133</v>
      </c>
      <c s="6" t="s">
        <v>2267</v>
      </c>
      <c t="s">
        <v>4</v>
      </c>
      <c s="26" t="s">
        <v>2268</v>
      </c>
      <c s="27" t="s">
        <v>98</v>
      </c>
      <c s="28">
        <v>3</v>
      </c>
      <c s="27">
        <v>0</v>
      </c>
      <c s="27">
        <f>ROUND(G104*H104,6)</f>
      </c>
      <c r="L104" s="29">
        <v>0</v>
      </c>
      <c s="24">
        <f>ROUND(ROUND(L104,2)*ROUND(G104,3),2)</f>
      </c>
      <c s="27" t="s">
        <v>55</v>
      </c>
      <c>
        <f>(M104*21)/100</f>
      </c>
      <c t="s">
        <v>27</v>
      </c>
    </row>
    <row r="105" spans="1:5" ht="12.75" customHeight="1">
      <c r="A105" s="30" t="s">
        <v>56</v>
      </c>
      <c r="E105" s="31" t="s">
        <v>2268</v>
      </c>
    </row>
    <row r="106" spans="1:5" ht="12.75" customHeight="1">
      <c r="A106" s="30" t="s">
        <v>57</v>
      </c>
      <c r="E106" s="32" t="s">
        <v>4</v>
      </c>
    </row>
    <row r="107" spans="5:5" ht="12.75" customHeight="1">
      <c r="E107" s="31" t="s">
        <v>58</v>
      </c>
    </row>
    <row r="108" spans="1:16" ht="12.75" customHeight="1">
      <c r="A108" t="s">
        <v>50</v>
      </c>
      <c s="6" t="s">
        <v>136</v>
      </c>
      <c s="6" t="s">
        <v>2269</v>
      </c>
      <c t="s">
        <v>4</v>
      </c>
      <c s="26" t="s">
        <v>2270</v>
      </c>
      <c s="27" t="s">
        <v>82</v>
      </c>
      <c s="28">
        <v>30</v>
      </c>
      <c s="27">
        <v>0</v>
      </c>
      <c s="27">
        <f>ROUND(G108*H108,6)</f>
      </c>
      <c r="L108" s="29">
        <v>0</v>
      </c>
      <c s="24">
        <f>ROUND(ROUND(L108,2)*ROUND(G108,3),2)</f>
      </c>
      <c s="27" t="s">
        <v>55</v>
      </c>
      <c>
        <f>(M108*21)/100</f>
      </c>
      <c t="s">
        <v>27</v>
      </c>
    </row>
    <row r="109" spans="1:5" ht="12.75" customHeight="1">
      <c r="A109" s="30" t="s">
        <v>56</v>
      </c>
      <c r="E109" s="31" t="s">
        <v>2270</v>
      </c>
    </row>
    <row r="110" spans="1:5" ht="12.75" customHeight="1">
      <c r="A110" s="30" t="s">
        <v>57</v>
      </c>
      <c r="E110" s="32" t="s">
        <v>4</v>
      </c>
    </row>
    <row r="111" spans="5:5" ht="12.75" customHeight="1">
      <c r="E111" s="31" t="s">
        <v>58</v>
      </c>
    </row>
    <row r="112" spans="1:16" ht="12.75" customHeight="1">
      <c r="A112" t="s">
        <v>50</v>
      </c>
      <c s="6" t="s">
        <v>139</v>
      </c>
      <c s="6" t="s">
        <v>2271</v>
      </c>
      <c t="s">
        <v>4</v>
      </c>
      <c s="26" t="s">
        <v>2272</v>
      </c>
      <c s="27" t="s">
        <v>98</v>
      </c>
      <c s="28">
        <v>1</v>
      </c>
      <c s="27">
        <v>0</v>
      </c>
      <c s="27">
        <f>ROUND(G112*H112,6)</f>
      </c>
      <c r="L112" s="29">
        <v>0</v>
      </c>
      <c s="24">
        <f>ROUND(ROUND(L112,2)*ROUND(G112,3),2)</f>
      </c>
      <c s="27" t="s">
        <v>55</v>
      </c>
      <c>
        <f>(M112*21)/100</f>
      </c>
      <c t="s">
        <v>27</v>
      </c>
    </row>
    <row r="113" spans="1:5" ht="12.75" customHeight="1">
      <c r="A113" s="30" t="s">
        <v>56</v>
      </c>
      <c r="E113" s="31" t="s">
        <v>2272</v>
      </c>
    </row>
    <row r="114" spans="1:5" ht="12.75" customHeight="1">
      <c r="A114" s="30" t="s">
        <v>57</v>
      </c>
      <c r="E114" s="32" t="s">
        <v>4</v>
      </c>
    </row>
    <row r="115" spans="5:5" ht="12.75" customHeight="1">
      <c r="E115" s="31" t="s">
        <v>58</v>
      </c>
    </row>
    <row r="116" spans="1:16" ht="12.75" customHeight="1">
      <c r="A116" t="s">
        <v>50</v>
      </c>
      <c s="6" t="s">
        <v>142</v>
      </c>
      <c s="6" t="s">
        <v>2273</v>
      </c>
      <c t="s">
        <v>4</v>
      </c>
      <c s="26" t="s">
        <v>2274</v>
      </c>
      <c s="27" t="s">
        <v>98</v>
      </c>
      <c s="28">
        <v>3</v>
      </c>
      <c s="27">
        <v>0</v>
      </c>
      <c s="27">
        <f>ROUND(G116*H116,6)</f>
      </c>
      <c r="L116" s="29">
        <v>0</v>
      </c>
      <c s="24">
        <f>ROUND(ROUND(L116,2)*ROUND(G116,3),2)</f>
      </c>
      <c s="27" t="s">
        <v>55</v>
      </c>
      <c>
        <f>(M116*21)/100</f>
      </c>
      <c t="s">
        <v>27</v>
      </c>
    </row>
    <row r="117" spans="1:5" ht="12.75" customHeight="1">
      <c r="A117" s="30" t="s">
        <v>56</v>
      </c>
      <c r="E117" s="31" t="s">
        <v>2274</v>
      </c>
    </row>
    <row r="118" spans="1:5" ht="12.75" customHeight="1">
      <c r="A118" s="30" t="s">
        <v>57</v>
      </c>
      <c r="E118" s="32" t="s">
        <v>4</v>
      </c>
    </row>
    <row r="119" spans="5:5" ht="12.75" customHeight="1">
      <c r="E119" s="31" t="s">
        <v>58</v>
      </c>
    </row>
    <row r="120" spans="1:16" ht="12.75" customHeight="1">
      <c r="A120" t="s">
        <v>50</v>
      </c>
      <c s="6" t="s">
        <v>145</v>
      </c>
      <c s="6" t="s">
        <v>567</v>
      </c>
      <c t="s">
        <v>4</v>
      </c>
      <c s="26" t="s">
        <v>568</v>
      </c>
      <c s="27" t="s">
        <v>82</v>
      </c>
      <c s="28">
        <v>40</v>
      </c>
      <c s="27">
        <v>0</v>
      </c>
      <c s="27">
        <f>ROUND(G120*H120,6)</f>
      </c>
      <c r="L120" s="29">
        <v>0</v>
      </c>
      <c s="24">
        <f>ROUND(ROUND(L120,2)*ROUND(G120,3),2)</f>
      </c>
      <c s="27" t="s">
        <v>55</v>
      </c>
      <c>
        <f>(M120*21)/100</f>
      </c>
      <c t="s">
        <v>27</v>
      </c>
    </row>
    <row r="121" spans="1:5" ht="12.75" customHeight="1">
      <c r="A121" s="30" t="s">
        <v>56</v>
      </c>
      <c r="E121" s="31" t="s">
        <v>568</v>
      </c>
    </row>
    <row r="122" spans="1:5" ht="12.75" customHeight="1">
      <c r="A122" s="30" t="s">
        <v>57</v>
      </c>
      <c r="E122" s="32" t="s">
        <v>4</v>
      </c>
    </row>
    <row r="123" spans="5:5" ht="12.75" customHeight="1">
      <c r="E123" s="31" t="s">
        <v>58</v>
      </c>
    </row>
    <row r="124" spans="1:16" ht="12.75" customHeight="1">
      <c r="A124" t="s">
        <v>50</v>
      </c>
      <c s="6" t="s">
        <v>148</v>
      </c>
      <c s="6" t="s">
        <v>992</v>
      </c>
      <c t="s">
        <v>4</v>
      </c>
      <c s="26" t="s">
        <v>993</v>
      </c>
      <c s="27" t="s">
        <v>82</v>
      </c>
      <c s="28">
        <v>10</v>
      </c>
      <c s="27">
        <v>0</v>
      </c>
      <c s="27">
        <f>ROUND(G124*H124,6)</f>
      </c>
      <c r="L124" s="29">
        <v>0</v>
      </c>
      <c s="24">
        <f>ROUND(ROUND(L124,2)*ROUND(G124,3),2)</f>
      </c>
      <c s="27" t="s">
        <v>55</v>
      </c>
      <c>
        <f>(M124*21)/100</f>
      </c>
      <c t="s">
        <v>27</v>
      </c>
    </row>
    <row r="125" spans="1:5" ht="12.75" customHeight="1">
      <c r="A125" s="30" t="s">
        <v>56</v>
      </c>
      <c r="E125" s="31" t="s">
        <v>993</v>
      </c>
    </row>
    <row r="126" spans="1:5" ht="12.75" customHeight="1">
      <c r="A126" s="30" t="s">
        <v>57</v>
      </c>
      <c r="E126" s="32" t="s">
        <v>4</v>
      </c>
    </row>
    <row r="127" spans="5:5" ht="12.75" customHeight="1">
      <c r="E127" s="31" t="s">
        <v>58</v>
      </c>
    </row>
    <row r="128" spans="1:16" ht="12.75" customHeight="1">
      <c r="A128" t="s">
        <v>50</v>
      </c>
      <c s="6" t="s">
        <v>151</v>
      </c>
      <c s="6" t="s">
        <v>1907</v>
      </c>
      <c t="s">
        <v>4</v>
      </c>
      <c s="26" t="s">
        <v>1908</v>
      </c>
      <c s="27" t="s">
        <v>82</v>
      </c>
      <c s="28">
        <v>30</v>
      </c>
      <c s="27">
        <v>0</v>
      </c>
      <c s="27">
        <f>ROUND(G128*H128,6)</f>
      </c>
      <c r="L128" s="29">
        <v>0</v>
      </c>
      <c s="24">
        <f>ROUND(ROUND(L128,2)*ROUND(G128,3),2)</f>
      </c>
      <c s="27" t="s">
        <v>55</v>
      </c>
      <c>
        <f>(M128*21)/100</f>
      </c>
      <c t="s">
        <v>27</v>
      </c>
    </row>
    <row r="129" spans="1:5" ht="12.75" customHeight="1">
      <c r="A129" s="30" t="s">
        <v>56</v>
      </c>
      <c r="E129" s="31" t="s">
        <v>1908</v>
      </c>
    </row>
    <row r="130" spans="1:5" ht="12.75" customHeight="1">
      <c r="A130" s="30" t="s">
        <v>57</v>
      </c>
      <c r="E130" s="32" t="s">
        <v>4</v>
      </c>
    </row>
    <row r="131" spans="5:5" ht="12.75" customHeight="1">
      <c r="E131" s="31" t="s">
        <v>58</v>
      </c>
    </row>
    <row r="132" spans="1:16" ht="12.75" customHeight="1">
      <c r="A132" t="s">
        <v>50</v>
      </c>
      <c s="6" t="s">
        <v>154</v>
      </c>
      <c s="6" t="s">
        <v>1909</v>
      </c>
      <c t="s">
        <v>4</v>
      </c>
      <c s="26" t="s">
        <v>1910</v>
      </c>
      <c s="27" t="s">
        <v>82</v>
      </c>
      <c s="28">
        <v>5</v>
      </c>
      <c s="27">
        <v>0</v>
      </c>
      <c s="27">
        <f>ROUND(G132*H132,6)</f>
      </c>
      <c r="L132" s="29">
        <v>0</v>
      </c>
      <c s="24">
        <f>ROUND(ROUND(L132,2)*ROUND(G132,3),2)</f>
      </c>
      <c s="27" t="s">
        <v>55</v>
      </c>
      <c>
        <f>(M132*21)/100</f>
      </c>
      <c t="s">
        <v>27</v>
      </c>
    </row>
    <row r="133" spans="1:5" ht="12.75" customHeight="1">
      <c r="A133" s="30" t="s">
        <v>56</v>
      </c>
      <c r="E133" s="31" t="s">
        <v>1910</v>
      </c>
    </row>
    <row r="134" spans="1:5" ht="12.75" customHeight="1">
      <c r="A134" s="30" t="s">
        <v>57</v>
      </c>
      <c r="E134" s="32" t="s">
        <v>4</v>
      </c>
    </row>
    <row r="135" spans="5:5" ht="12.75" customHeight="1">
      <c r="E135" s="31" t="s">
        <v>58</v>
      </c>
    </row>
    <row r="136" spans="1:16" ht="12.75" customHeight="1">
      <c r="A136" t="s">
        <v>50</v>
      </c>
      <c s="6" t="s">
        <v>157</v>
      </c>
      <c s="6" t="s">
        <v>2275</v>
      </c>
      <c t="s">
        <v>4</v>
      </c>
      <c s="26" t="s">
        <v>2276</v>
      </c>
      <c s="27" t="s">
        <v>82</v>
      </c>
      <c s="28">
        <v>16</v>
      </c>
      <c s="27">
        <v>0</v>
      </c>
      <c s="27">
        <f>ROUND(G136*H136,6)</f>
      </c>
      <c r="L136" s="29">
        <v>0</v>
      </c>
      <c s="24">
        <f>ROUND(ROUND(L136,2)*ROUND(G136,3),2)</f>
      </c>
      <c s="27" t="s">
        <v>55</v>
      </c>
      <c>
        <f>(M136*21)/100</f>
      </c>
      <c t="s">
        <v>27</v>
      </c>
    </row>
    <row r="137" spans="1:5" ht="12.75" customHeight="1">
      <c r="A137" s="30" t="s">
        <v>56</v>
      </c>
      <c r="E137" s="31" t="s">
        <v>2276</v>
      </c>
    </row>
    <row r="138" spans="1:5" ht="12.75" customHeight="1">
      <c r="A138" s="30" t="s">
        <v>57</v>
      </c>
      <c r="E138" s="32" t="s">
        <v>4</v>
      </c>
    </row>
    <row r="139" spans="5:5" ht="12.75" customHeight="1">
      <c r="E139" s="31" t="s">
        <v>58</v>
      </c>
    </row>
    <row r="140" spans="1:16" ht="12.75" customHeight="1">
      <c r="A140" t="s">
        <v>50</v>
      </c>
      <c s="6" t="s">
        <v>161</v>
      </c>
      <c s="6" t="s">
        <v>2042</v>
      </c>
      <c t="s">
        <v>4</v>
      </c>
      <c s="26" t="s">
        <v>2043</v>
      </c>
      <c s="27" t="s">
        <v>82</v>
      </c>
      <c s="28">
        <v>20</v>
      </c>
      <c s="27">
        <v>0</v>
      </c>
      <c s="27">
        <f>ROUND(G140*H140,6)</f>
      </c>
      <c r="L140" s="29">
        <v>0</v>
      </c>
      <c s="24">
        <f>ROUND(ROUND(L140,2)*ROUND(G140,3),2)</f>
      </c>
      <c s="27" t="s">
        <v>55</v>
      </c>
      <c>
        <f>(M140*21)/100</f>
      </c>
      <c t="s">
        <v>27</v>
      </c>
    </row>
    <row r="141" spans="1:5" ht="12.75" customHeight="1">
      <c r="A141" s="30" t="s">
        <v>56</v>
      </c>
      <c r="E141" s="31" t="s">
        <v>2043</v>
      </c>
    </row>
    <row r="142" spans="1:5" ht="12.75" customHeight="1">
      <c r="A142" s="30" t="s">
        <v>57</v>
      </c>
      <c r="E142" s="32" t="s">
        <v>4</v>
      </c>
    </row>
    <row r="143" spans="5:5" ht="12.75" customHeight="1">
      <c r="E143" s="31" t="s">
        <v>58</v>
      </c>
    </row>
    <row r="144" spans="1:16" ht="12.75" customHeight="1">
      <c r="A144" t="s">
        <v>50</v>
      </c>
      <c s="6" t="s">
        <v>164</v>
      </c>
      <c s="6" t="s">
        <v>2277</v>
      </c>
      <c t="s">
        <v>4</v>
      </c>
      <c s="26" t="s">
        <v>2278</v>
      </c>
      <c s="27" t="s">
        <v>98</v>
      </c>
      <c s="28">
        <v>3</v>
      </c>
      <c s="27">
        <v>0</v>
      </c>
      <c s="27">
        <f>ROUND(G144*H144,6)</f>
      </c>
      <c r="L144" s="29">
        <v>0</v>
      </c>
      <c s="24">
        <f>ROUND(ROUND(L144,2)*ROUND(G144,3),2)</f>
      </c>
      <c s="27" t="s">
        <v>55</v>
      </c>
      <c>
        <f>(M144*21)/100</f>
      </c>
      <c t="s">
        <v>27</v>
      </c>
    </row>
    <row r="145" spans="1:5" ht="12.75" customHeight="1">
      <c r="A145" s="30" t="s">
        <v>56</v>
      </c>
      <c r="E145" s="31" t="s">
        <v>2278</v>
      </c>
    </row>
    <row r="146" spans="1:5" ht="12.75" customHeight="1">
      <c r="A146" s="30" t="s">
        <v>57</v>
      </c>
      <c r="E146" s="32" t="s">
        <v>4</v>
      </c>
    </row>
    <row r="147" spans="5:5" ht="12.75" customHeight="1">
      <c r="E147" s="31" t="s">
        <v>58</v>
      </c>
    </row>
    <row r="148" spans="1:16" ht="12.75" customHeight="1">
      <c r="A148" t="s">
        <v>50</v>
      </c>
      <c s="6" t="s">
        <v>167</v>
      </c>
      <c s="6" t="s">
        <v>2279</v>
      </c>
      <c t="s">
        <v>4</v>
      </c>
      <c s="26" t="s">
        <v>2280</v>
      </c>
      <c s="27" t="s">
        <v>98</v>
      </c>
      <c s="28">
        <v>3</v>
      </c>
      <c s="27">
        <v>0</v>
      </c>
      <c s="27">
        <f>ROUND(G148*H148,6)</f>
      </c>
      <c r="L148" s="29">
        <v>0</v>
      </c>
      <c s="24">
        <f>ROUND(ROUND(L148,2)*ROUND(G148,3),2)</f>
      </c>
      <c s="27" t="s">
        <v>55</v>
      </c>
      <c>
        <f>(M148*21)/100</f>
      </c>
      <c t="s">
        <v>27</v>
      </c>
    </row>
    <row r="149" spans="1:5" ht="12.75" customHeight="1">
      <c r="A149" s="30" t="s">
        <v>56</v>
      </c>
      <c r="E149" s="31" t="s">
        <v>2280</v>
      </c>
    </row>
    <row r="150" spans="1:5" ht="12.75" customHeight="1">
      <c r="A150" s="30" t="s">
        <v>57</v>
      </c>
      <c r="E150" s="32" t="s">
        <v>4</v>
      </c>
    </row>
    <row r="151" spans="5:5" ht="12.75" customHeight="1">
      <c r="E151" s="31" t="s">
        <v>58</v>
      </c>
    </row>
    <row r="152" spans="1:16" ht="12.75" customHeight="1">
      <c r="A152" t="s">
        <v>50</v>
      </c>
      <c s="6" t="s">
        <v>170</v>
      </c>
      <c s="6" t="s">
        <v>1544</v>
      </c>
      <c t="s">
        <v>4</v>
      </c>
      <c s="26" t="s">
        <v>1341</v>
      </c>
      <c s="27" t="s">
        <v>98</v>
      </c>
      <c s="28">
        <v>3</v>
      </c>
      <c s="27">
        <v>0</v>
      </c>
      <c s="27">
        <f>ROUND(G152*H152,6)</f>
      </c>
      <c r="L152" s="29">
        <v>0</v>
      </c>
      <c s="24">
        <f>ROUND(ROUND(L152,2)*ROUND(G152,3),2)</f>
      </c>
      <c s="27" t="s">
        <v>55</v>
      </c>
      <c>
        <f>(M152*21)/100</f>
      </c>
      <c t="s">
        <v>27</v>
      </c>
    </row>
    <row r="153" spans="1:5" ht="12.75" customHeight="1">
      <c r="A153" s="30" t="s">
        <v>56</v>
      </c>
      <c r="E153" s="31" t="s">
        <v>1341</v>
      </c>
    </row>
    <row r="154" spans="1:5" ht="12.75" customHeight="1">
      <c r="A154" s="30" t="s">
        <v>57</v>
      </c>
      <c r="E154" s="32" t="s">
        <v>4</v>
      </c>
    </row>
    <row r="155" spans="5:5" ht="12.75" customHeight="1">
      <c r="E155" s="31" t="s">
        <v>58</v>
      </c>
    </row>
    <row r="156" spans="1:16" ht="12.75" customHeight="1">
      <c r="A156" t="s">
        <v>50</v>
      </c>
      <c s="6" t="s">
        <v>173</v>
      </c>
      <c s="6" t="s">
        <v>1546</v>
      </c>
      <c t="s">
        <v>4</v>
      </c>
      <c s="26" t="s">
        <v>1344</v>
      </c>
      <c s="27" t="s">
        <v>98</v>
      </c>
      <c s="28">
        <v>3</v>
      </c>
      <c s="27">
        <v>0</v>
      </c>
      <c s="27">
        <f>ROUND(G156*H156,6)</f>
      </c>
      <c r="L156" s="29">
        <v>0</v>
      </c>
      <c s="24">
        <f>ROUND(ROUND(L156,2)*ROUND(G156,3),2)</f>
      </c>
      <c s="27" t="s">
        <v>55</v>
      </c>
      <c>
        <f>(M156*21)/100</f>
      </c>
      <c t="s">
        <v>27</v>
      </c>
    </row>
    <row r="157" spans="1:5" ht="12.75" customHeight="1">
      <c r="A157" s="30" t="s">
        <v>56</v>
      </c>
      <c r="E157" s="31" t="s">
        <v>1344</v>
      </c>
    </row>
    <row r="158" spans="1:5" ht="12.75" customHeight="1">
      <c r="A158" s="30" t="s">
        <v>57</v>
      </c>
      <c r="E158" s="32" t="s">
        <v>4</v>
      </c>
    </row>
    <row r="159" spans="5:5" ht="12.75" customHeight="1">
      <c r="E159" s="31" t="s">
        <v>58</v>
      </c>
    </row>
    <row r="160" spans="1:16" ht="12.75" customHeight="1">
      <c r="A160" t="s">
        <v>50</v>
      </c>
      <c s="6" t="s">
        <v>176</v>
      </c>
      <c s="6" t="s">
        <v>1461</v>
      </c>
      <c t="s">
        <v>4</v>
      </c>
      <c s="26" t="s">
        <v>1462</v>
      </c>
      <c s="27" t="s">
        <v>82</v>
      </c>
      <c s="28">
        <v>42</v>
      </c>
      <c s="27">
        <v>0</v>
      </c>
      <c s="27">
        <f>ROUND(G160*H160,6)</f>
      </c>
      <c r="L160" s="29">
        <v>0</v>
      </c>
      <c s="24">
        <f>ROUND(ROUND(L160,2)*ROUND(G160,3),2)</f>
      </c>
      <c s="27" t="s">
        <v>55</v>
      </c>
      <c>
        <f>(M160*21)/100</f>
      </c>
      <c t="s">
        <v>27</v>
      </c>
    </row>
    <row r="161" spans="1:5" ht="12.75" customHeight="1">
      <c r="A161" s="30" t="s">
        <v>56</v>
      </c>
      <c r="E161" s="31" t="s">
        <v>1462</v>
      </c>
    </row>
    <row r="162" spans="1:5" ht="12.75" customHeight="1">
      <c r="A162" s="30" t="s">
        <v>57</v>
      </c>
      <c r="E162" s="32" t="s">
        <v>4</v>
      </c>
    </row>
    <row r="163" spans="5:5" ht="12.75" customHeight="1">
      <c r="E163" s="31" t="s">
        <v>58</v>
      </c>
    </row>
    <row r="164" spans="1:16" ht="12.75" customHeight="1">
      <c r="A164" t="s">
        <v>50</v>
      </c>
      <c s="6" t="s">
        <v>179</v>
      </c>
      <c s="6" t="s">
        <v>2281</v>
      </c>
      <c t="s">
        <v>4</v>
      </c>
      <c s="26" t="s">
        <v>2282</v>
      </c>
      <c s="27" t="s">
        <v>82</v>
      </c>
      <c s="28">
        <v>4</v>
      </c>
      <c s="27">
        <v>0</v>
      </c>
      <c s="27">
        <f>ROUND(G164*H164,6)</f>
      </c>
      <c r="L164" s="29">
        <v>0</v>
      </c>
      <c s="24">
        <f>ROUND(ROUND(L164,2)*ROUND(G164,3),2)</f>
      </c>
      <c s="27" t="s">
        <v>55</v>
      </c>
      <c>
        <f>(M164*21)/100</f>
      </c>
      <c t="s">
        <v>27</v>
      </c>
    </row>
    <row r="165" spans="1:5" ht="12.75" customHeight="1">
      <c r="A165" s="30" t="s">
        <v>56</v>
      </c>
      <c r="E165" s="31" t="s">
        <v>2282</v>
      </c>
    </row>
    <row r="166" spans="1:5" ht="12.75" customHeight="1">
      <c r="A166" s="30" t="s">
        <v>57</v>
      </c>
      <c r="E166" s="32" t="s">
        <v>4</v>
      </c>
    </row>
    <row r="167" spans="5:5" ht="12.75" customHeight="1">
      <c r="E167" s="31" t="s">
        <v>58</v>
      </c>
    </row>
    <row r="168" spans="1:16" ht="12.75" customHeight="1">
      <c r="A168" t="s">
        <v>50</v>
      </c>
      <c s="6" t="s">
        <v>182</v>
      </c>
      <c s="6" t="s">
        <v>1463</v>
      </c>
      <c t="s">
        <v>4</v>
      </c>
      <c s="26" t="s">
        <v>1464</v>
      </c>
      <c s="27" t="s">
        <v>98</v>
      </c>
      <c s="28">
        <v>4</v>
      </c>
      <c s="27">
        <v>0</v>
      </c>
      <c s="27">
        <f>ROUND(G168*H168,6)</f>
      </c>
      <c r="L168" s="29">
        <v>0</v>
      </c>
      <c s="24">
        <f>ROUND(ROUND(L168,2)*ROUND(G168,3),2)</f>
      </c>
      <c s="27" t="s">
        <v>55</v>
      </c>
      <c>
        <f>(M168*21)/100</f>
      </c>
      <c t="s">
        <v>27</v>
      </c>
    </row>
    <row r="169" spans="1:5" ht="12.75" customHeight="1">
      <c r="A169" s="30" t="s">
        <v>56</v>
      </c>
      <c r="E169" s="31" t="s">
        <v>1464</v>
      </c>
    </row>
    <row r="170" spans="1:5" ht="12.75" customHeight="1">
      <c r="A170" s="30" t="s">
        <v>57</v>
      </c>
      <c r="E170" s="32" t="s">
        <v>4</v>
      </c>
    </row>
    <row r="171" spans="5:5" ht="12.75" customHeight="1">
      <c r="E171" s="31" t="s">
        <v>58</v>
      </c>
    </row>
    <row r="172" spans="1:16" ht="12.75" customHeight="1">
      <c r="A172" t="s">
        <v>50</v>
      </c>
      <c s="6" t="s">
        <v>185</v>
      </c>
      <c s="6" t="s">
        <v>374</v>
      </c>
      <c t="s">
        <v>4</v>
      </c>
      <c s="26" t="s">
        <v>375</v>
      </c>
      <c s="27" t="s">
        <v>98</v>
      </c>
      <c s="28">
        <v>16</v>
      </c>
      <c s="27">
        <v>0</v>
      </c>
      <c s="27">
        <f>ROUND(G172*H172,6)</f>
      </c>
      <c r="L172" s="29">
        <v>0</v>
      </c>
      <c s="24">
        <f>ROUND(ROUND(L172,2)*ROUND(G172,3),2)</f>
      </c>
      <c s="27" t="s">
        <v>55</v>
      </c>
      <c>
        <f>(M172*21)/100</f>
      </c>
      <c t="s">
        <v>27</v>
      </c>
    </row>
    <row r="173" spans="1:5" ht="12.75" customHeight="1">
      <c r="A173" s="30" t="s">
        <v>56</v>
      </c>
      <c r="E173" s="31" t="s">
        <v>375</v>
      </c>
    </row>
    <row r="174" spans="1:5" ht="12.75" customHeight="1">
      <c r="A174" s="30" t="s">
        <v>57</v>
      </c>
      <c r="E174" s="32" t="s">
        <v>4</v>
      </c>
    </row>
    <row r="175" spans="5:5" ht="12.75" customHeight="1">
      <c r="E175" s="31" t="s">
        <v>58</v>
      </c>
    </row>
    <row r="176" spans="1:16" ht="12.75" customHeight="1">
      <c r="A176" t="s">
        <v>50</v>
      </c>
      <c s="6" t="s">
        <v>188</v>
      </c>
      <c s="6" t="s">
        <v>1465</v>
      </c>
      <c t="s">
        <v>4</v>
      </c>
      <c s="26" t="s">
        <v>1466</v>
      </c>
      <c s="27" t="s">
        <v>98</v>
      </c>
      <c s="28">
        <v>28</v>
      </c>
      <c s="27">
        <v>0</v>
      </c>
      <c s="27">
        <f>ROUND(G176*H176,6)</f>
      </c>
      <c r="L176" s="29">
        <v>0</v>
      </c>
      <c s="24">
        <f>ROUND(ROUND(L176,2)*ROUND(G176,3),2)</f>
      </c>
      <c s="27" t="s">
        <v>55</v>
      </c>
      <c>
        <f>(M176*21)/100</f>
      </c>
      <c t="s">
        <v>27</v>
      </c>
    </row>
    <row r="177" spans="1:5" ht="12.75" customHeight="1">
      <c r="A177" s="30" t="s">
        <v>56</v>
      </c>
      <c r="E177" s="31" t="s">
        <v>1466</v>
      </c>
    </row>
    <row r="178" spans="1:5" ht="12.75" customHeight="1">
      <c r="A178" s="30" t="s">
        <v>57</v>
      </c>
      <c r="E178" s="32" t="s">
        <v>4</v>
      </c>
    </row>
    <row r="179" spans="5:5" ht="12.75" customHeight="1">
      <c r="E179" s="31" t="s">
        <v>58</v>
      </c>
    </row>
    <row r="180" spans="1:16" ht="12.75" customHeight="1">
      <c r="A180" t="s">
        <v>50</v>
      </c>
      <c s="6" t="s">
        <v>191</v>
      </c>
      <c s="6" t="s">
        <v>1642</v>
      </c>
      <c t="s">
        <v>4</v>
      </c>
      <c s="26" t="s">
        <v>1643</v>
      </c>
      <c s="27" t="s">
        <v>98</v>
      </c>
      <c s="28">
        <v>2</v>
      </c>
      <c s="27">
        <v>0</v>
      </c>
      <c s="27">
        <f>ROUND(G180*H180,6)</f>
      </c>
      <c r="L180" s="29">
        <v>0</v>
      </c>
      <c s="24">
        <f>ROUND(ROUND(L180,2)*ROUND(G180,3),2)</f>
      </c>
      <c s="27" t="s">
        <v>55</v>
      </c>
      <c>
        <f>(M180*21)/100</f>
      </c>
      <c t="s">
        <v>27</v>
      </c>
    </row>
    <row r="181" spans="1:5" ht="12.75" customHeight="1">
      <c r="A181" s="30" t="s">
        <v>56</v>
      </c>
      <c r="E181" s="31" t="s">
        <v>1643</v>
      </c>
    </row>
    <row r="182" spans="1:5" ht="12.75" customHeight="1">
      <c r="A182" s="30" t="s">
        <v>57</v>
      </c>
      <c r="E182" s="32" t="s">
        <v>4</v>
      </c>
    </row>
    <row r="183" spans="5:5" ht="12.75" customHeight="1">
      <c r="E183" s="31" t="s">
        <v>58</v>
      </c>
    </row>
    <row r="184" spans="1:16" ht="12.75" customHeight="1">
      <c r="A184" t="s">
        <v>50</v>
      </c>
      <c s="6" t="s">
        <v>194</v>
      </c>
      <c s="6" t="s">
        <v>871</v>
      </c>
      <c t="s">
        <v>4</v>
      </c>
      <c s="26" t="s">
        <v>872</v>
      </c>
      <c s="27" t="s">
        <v>98</v>
      </c>
      <c s="28">
        <v>11</v>
      </c>
      <c s="27">
        <v>0</v>
      </c>
      <c s="27">
        <f>ROUND(G184*H184,6)</f>
      </c>
      <c r="L184" s="29">
        <v>0</v>
      </c>
      <c s="24">
        <f>ROUND(ROUND(L184,2)*ROUND(G184,3),2)</f>
      </c>
      <c s="27" t="s">
        <v>55</v>
      </c>
      <c>
        <f>(M184*21)/100</f>
      </c>
      <c t="s">
        <v>27</v>
      </c>
    </row>
    <row r="185" spans="1:5" ht="12.75" customHeight="1">
      <c r="A185" s="30" t="s">
        <v>56</v>
      </c>
      <c r="E185" s="31" t="s">
        <v>872</v>
      </c>
    </row>
    <row r="186" spans="1:5" ht="12.75" customHeight="1">
      <c r="A186" s="30" t="s">
        <v>57</v>
      </c>
      <c r="E186" s="32" t="s">
        <v>4</v>
      </c>
    </row>
    <row r="187" spans="5:5" ht="12.75" customHeight="1">
      <c r="E187" s="31" t="s">
        <v>58</v>
      </c>
    </row>
    <row r="188" spans="1:16" ht="12.75" customHeight="1">
      <c r="A188" t="s">
        <v>50</v>
      </c>
      <c s="6" t="s">
        <v>197</v>
      </c>
      <c s="6" t="s">
        <v>1203</v>
      </c>
      <c t="s">
        <v>4</v>
      </c>
      <c s="26" t="s">
        <v>1204</v>
      </c>
      <c s="27" t="s">
        <v>98</v>
      </c>
      <c s="28">
        <v>1</v>
      </c>
      <c s="27">
        <v>0</v>
      </c>
      <c s="27">
        <f>ROUND(G188*H188,6)</f>
      </c>
      <c r="L188" s="29">
        <v>0</v>
      </c>
      <c s="24">
        <f>ROUND(ROUND(L188,2)*ROUND(G188,3),2)</f>
      </c>
      <c s="27" t="s">
        <v>55</v>
      </c>
      <c>
        <f>(M188*21)/100</f>
      </c>
      <c t="s">
        <v>27</v>
      </c>
    </row>
    <row r="189" spans="1:5" ht="12.75" customHeight="1">
      <c r="A189" s="30" t="s">
        <v>56</v>
      </c>
      <c r="E189" s="31" t="s">
        <v>1204</v>
      </c>
    </row>
    <row r="190" spans="1:5" ht="12.75" customHeight="1">
      <c r="A190" s="30" t="s">
        <v>57</v>
      </c>
      <c r="E190" s="32" t="s">
        <v>4</v>
      </c>
    </row>
    <row r="191" spans="5:5" ht="12.75" customHeight="1">
      <c r="E191" s="31" t="s">
        <v>58</v>
      </c>
    </row>
    <row r="192" spans="1:16" ht="12.75" customHeight="1">
      <c r="A192" t="s">
        <v>50</v>
      </c>
      <c s="6" t="s">
        <v>200</v>
      </c>
      <c s="6" t="s">
        <v>1205</v>
      </c>
      <c t="s">
        <v>4</v>
      </c>
      <c s="26" t="s">
        <v>1206</v>
      </c>
      <c s="27" t="s">
        <v>98</v>
      </c>
      <c s="28">
        <v>1</v>
      </c>
      <c s="27">
        <v>0</v>
      </c>
      <c s="27">
        <f>ROUND(G192*H192,6)</f>
      </c>
      <c r="L192" s="29">
        <v>0</v>
      </c>
      <c s="24">
        <f>ROUND(ROUND(L192,2)*ROUND(G192,3),2)</f>
      </c>
      <c s="27" t="s">
        <v>55</v>
      </c>
      <c>
        <f>(M192*21)/100</f>
      </c>
      <c t="s">
        <v>27</v>
      </c>
    </row>
    <row r="193" spans="1:5" ht="12.75" customHeight="1">
      <c r="A193" s="30" t="s">
        <v>56</v>
      </c>
      <c r="E193" s="31" t="s">
        <v>1206</v>
      </c>
    </row>
    <row r="194" spans="1:5" ht="12.75" customHeight="1">
      <c r="A194" s="30" t="s">
        <v>57</v>
      </c>
      <c r="E194" s="32" t="s">
        <v>4</v>
      </c>
    </row>
    <row r="195" spans="5:5" ht="12.75" customHeight="1">
      <c r="E195" s="31" t="s">
        <v>58</v>
      </c>
    </row>
    <row r="196" spans="1:16" ht="12.75" customHeight="1">
      <c r="A196" t="s">
        <v>50</v>
      </c>
      <c s="6" t="s">
        <v>203</v>
      </c>
      <c s="6" t="s">
        <v>1913</v>
      </c>
      <c t="s">
        <v>4</v>
      </c>
      <c s="26" t="s">
        <v>1914</v>
      </c>
      <c s="27" t="s">
        <v>98</v>
      </c>
      <c s="28">
        <v>1</v>
      </c>
      <c s="27">
        <v>0</v>
      </c>
      <c s="27">
        <f>ROUND(G196*H196,6)</f>
      </c>
      <c r="L196" s="29">
        <v>0</v>
      </c>
      <c s="24">
        <f>ROUND(ROUND(L196,2)*ROUND(G196,3),2)</f>
      </c>
      <c s="27" t="s">
        <v>55</v>
      </c>
      <c>
        <f>(M196*21)/100</f>
      </c>
      <c t="s">
        <v>27</v>
      </c>
    </row>
    <row r="197" spans="1:5" ht="12.75" customHeight="1">
      <c r="A197" s="30" t="s">
        <v>56</v>
      </c>
      <c r="E197" s="31" t="s">
        <v>1914</v>
      </c>
    </row>
    <row r="198" spans="1:5" ht="12.75" customHeight="1">
      <c r="A198" s="30" t="s">
        <v>57</v>
      </c>
      <c r="E198" s="32" t="s">
        <v>4</v>
      </c>
    </row>
    <row r="199" spans="5:5" ht="12.75" customHeight="1">
      <c r="E199" s="31" t="s">
        <v>58</v>
      </c>
    </row>
    <row r="200" spans="1:16" ht="12.75" customHeight="1">
      <c r="A200" t="s">
        <v>50</v>
      </c>
      <c s="6" t="s">
        <v>206</v>
      </c>
      <c s="6" t="s">
        <v>873</v>
      </c>
      <c t="s">
        <v>4</v>
      </c>
      <c s="26" t="s">
        <v>874</v>
      </c>
      <c s="27" t="s">
        <v>98</v>
      </c>
      <c s="28">
        <v>40</v>
      </c>
      <c s="27">
        <v>0</v>
      </c>
      <c s="27">
        <f>ROUND(G200*H200,6)</f>
      </c>
      <c r="L200" s="29">
        <v>0</v>
      </c>
      <c s="24">
        <f>ROUND(ROUND(L200,2)*ROUND(G200,3),2)</f>
      </c>
      <c s="27" t="s">
        <v>55</v>
      </c>
      <c>
        <f>(M200*21)/100</f>
      </c>
      <c t="s">
        <v>27</v>
      </c>
    </row>
    <row r="201" spans="1:5" ht="12.75" customHeight="1">
      <c r="A201" s="30" t="s">
        <v>56</v>
      </c>
      <c r="E201" s="31" t="s">
        <v>874</v>
      </c>
    </row>
    <row r="202" spans="1:5" ht="12.75" customHeight="1">
      <c r="A202" s="30" t="s">
        <v>57</v>
      </c>
      <c r="E202" s="32" t="s">
        <v>4</v>
      </c>
    </row>
    <row r="203" spans="5:5" ht="12.75" customHeight="1">
      <c r="E203" s="31" t="s">
        <v>58</v>
      </c>
    </row>
    <row r="204" spans="1:16" ht="12.75" customHeight="1">
      <c r="A204" t="s">
        <v>50</v>
      </c>
      <c s="6" t="s">
        <v>209</v>
      </c>
      <c s="6" t="s">
        <v>1645</v>
      </c>
      <c t="s">
        <v>4</v>
      </c>
      <c s="26" t="s">
        <v>1646</v>
      </c>
      <c s="27" t="s">
        <v>98</v>
      </c>
      <c s="28">
        <v>15</v>
      </c>
      <c s="27">
        <v>0</v>
      </c>
      <c s="27">
        <f>ROUND(G204*H204,6)</f>
      </c>
      <c r="L204" s="29">
        <v>0</v>
      </c>
      <c s="24">
        <f>ROUND(ROUND(L204,2)*ROUND(G204,3),2)</f>
      </c>
      <c s="27" t="s">
        <v>55</v>
      </c>
      <c>
        <f>(M204*21)/100</f>
      </c>
      <c t="s">
        <v>27</v>
      </c>
    </row>
    <row r="205" spans="1:5" ht="12.75" customHeight="1">
      <c r="A205" s="30" t="s">
        <v>56</v>
      </c>
      <c r="E205" s="31" t="s">
        <v>1646</v>
      </c>
    </row>
    <row r="206" spans="1:5" ht="12.75" customHeight="1">
      <c r="A206" s="30" t="s">
        <v>57</v>
      </c>
      <c r="E206" s="32" t="s">
        <v>4</v>
      </c>
    </row>
    <row r="207" spans="5:5" ht="12.75" customHeight="1">
      <c r="E207" s="31" t="s">
        <v>58</v>
      </c>
    </row>
    <row r="208" spans="1:16" ht="12.75" customHeight="1">
      <c r="A208" t="s">
        <v>50</v>
      </c>
      <c s="6" t="s">
        <v>212</v>
      </c>
      <c s="6" t="s">
        <v>1180</v>
      </c>
      <c t="s">
        <v>4</v>
      </c>
      <c s="26" t="s">
        <v>1181</v>
      </c>
      <c s="27" t="s">
        <v>98</v>
      </c>
      <c s="28">
        <v>20</v>
      </c>
      <c s="27">
        <v>0</v>
      </c>
      <c s="27">
        <f>ROUND(G208*H208,6)</f>
      </c>
      <c r="L208" s="29">
        <v>0</v>
      </c>
      <c s="24">
        <f>ROUND(ROUND(L208,2)*ROUND(G208,3),2)</f>
      </c>
      <c s="27" t="s">
        <v>55</v>
      </c>
      <c>
        <f>(M208*21)/100</f>
      </c>
      <c t="s">
        <v>27</v>
      </c>
    </row>
    <row r="209" spans="1:5" ht="12.75" customHeight="1">
      <c r="A209" s="30" t="s">
        <v>56</v>
      </c>
      <c r="E209" s="31" t="s">
        <v>1181</v>
      </c>
    </row>
    <row r="210" spans="1:5" ht="12.75" customHeight="1">
      <c r="A210" s="30" t="s">
        <v>57</v>
      </c>
      <c r="E210" s="32" t="s">
        <v>4</v>
      </c>
    </row>
    <row r="211" spans="5:5" ht="12.75" customHeight="1">
      <c r="E211" s="31" t="s">
        <v>58</v>
      </c>
    </row>
    <row r="212" spans="1:16" ht="12.75" customHeight="1">
      <c r="A212" t="s">
        <v>50</v>
      </c>
      <c s="6" t="s">
        <v>215</v>
      </c>
      <c s="6" t="s">
        <v>883</v>
      </c>
      <c t="s">
        <v>4</v>
      </c>
      <c s="26" t="s">
        <v>884</v>
      </c>
      <c s="27" t="s">
        <v>98</v>
      </c>
      <c s="28">
        <v>26</v>
      </c>
      <c s="27">
        <v>0</v>
      </c>
      <c s="27">
        <f>ROUND(G212*H212,6)</f>
      </c>
      <c r="L212" s="29">
        <v>0</v>
      </c>
      <c s="24">
        <f>ROUND(ROUND(L212,2)*ROUND(G212,3),2)</f>
      </c>
      <c s="27" t="s">
        <v>55</v>
      </c>
      <c>
        <f>(M212*21)/100</f>
      </c>
      <c t="s">
        <v>27</v>
      </c>
    </row>
    <row r="213" spans="1:5" ht="12.75" customHeight="1">
      <c r="A213" s="30" t="s">
        <v>56</v>
      </c>
      <c r="E213" s="31" t="s">
        <v>884</v>
      </c>
    </row>
    <row r="214" spans="1:5" ht="12.75" customHeight="1">
      <c r="A214" s="30" t="s">
        <v>57</v>
      </c>
      <c r="E214" s="32" t="s">
        <v>4</v>
      </c>
    </row>
    <row r="215" spans="5:5" ht="12.75" customHeight="1">
      <c r="E215" s="31" t="s">
        <v>58</v>
      </c>
    </row>
    <row r="216" spans="1:13" ht="12.75" customHeight="1">
      <c r="A216" t="s">
        <v>47</v>
      </c>
      <c r="C216" s="7" t="s">
        <v>387</v>
      </c>
      <c r="E216" s="25" t="s">
        <v>2283</v>
      </c>
      <c r="J216" s="24">
        <f>0</f>
      </c>
      <c s="24">
        <f>0</f>
      </c>
      <c s="24">
        <f>0+L217+L221+L225+L229+L233+L237+L241+L245+L249+L253+L257+L261+L265+L269+L273+L277+L281+L285+L289+L293+L297+L301</f>
      </c>
      <c s="24">
        <f>0+M217+M221+M225+M229+M233+M237+M241+M245+M249+M253+M257+M261+M265+M269+M273+M277+M281+M285+M289+M293+M297+M301</f>
      </c>
    </row>
    <row r="217" spans="1:16" ht="12.75" customHeight="1">
      <c r="A217" t="s">
        <v>50</v>
      </c>
      <c s="6" t="s">
        <v>218</v>
      </c>
      <c s="6" t="s">
        <v>368</v>
      </c>
      <c t="s">
        <v>4</v>
      </c>
      <c s="26" t="s">
        <v>369</v>
      </c>
      <c s="27" t="s">
        <v>98</v>
      </c>
      <c s="28">
        <v>14</v>
      </c>
      <c s="27">
        <v>0</v>
      </c>
      <c s="27">
        <f>ROUND(G217*H217,6)</f>
      </c>
      <c r="L217" s="29">
        <v>0</v>
      </c>
      <c s="24">
        <f>ROUND(ROUND(L217,2)*ROUND(G217,3),2)</f>
      </c>
      <c s="27" t="s">
        <v>55</v>
      </c>
      <c>
        <f>(M217*21)/100</f>
      </c>
      <c t="s">
        <v>27</v>
      </c>
    </row>
    <row r="218" spans="1:5" ht="12.75" customHeight="1">
      <c r="A218" s="30" t="s">
        <v>56</v>
      </c>
      <c r="E218" s="31" t="s">
        <v>369</v>
      </c>
    </row>
    <row r="219" spans="1:5" ht="12.75" customHeight="1">
      <c r="A219" s="30" t="s">
        <v>57</v>
      </c>
      <c r="E219" s="32" t="s">
        <v>4</v>
      </c>
    </row>
    <row r="220" spans="5:5" ht="12.75" customHeight="1">
      <c r="E220" s="31" t="s">
        <v>58</v>
      </c>
    </row>
    <row r="221" spans="1:16" ht="12.75" customHeight="1">
      <c r="A221" t="s">
        <v>50</v>
      </c>
      <c s="6" t="s">
        <v>221</v>
      </c>
      <c s="6" t="s">
        <v>994</v>
      </c>
      <c t="s">
        <v>4</v>
      </c>
      <c s="26" t="s">
        <v>995</v>
      </c>
      <c s="27" t="s">
        <v>98</v>
      </c>
      <c s="28">
        <v>4</v>
      </c>
      <c s="27">
        <v>0</v>
      </c>
      <c s="27">
        <f>ROUND(G221*H221,6)</f>
      </c>
      <c r="L221" s="29">
        <v>0</v>
      </c>
      <c s="24">
        <f>ROUND(ROUND(L221,2)*ROUND(G221,3),2)</f>
      </c>
      <c s="27" t="s">
        <v>55</v>
      </c>
      <c>
        <f>(M221*21)/100</f>
      </c>
      <c t="s">
        <v>27</v>
      </c>
    </row>
    <row r="222" spans="1:5" ht="12.75" customHeight="1">
      <c r="A222" s="30" t="s">
        <v>56</v>
      </c>
      <c r="E222" s="31" t="s">
        <v>995</v>
      </c>
    </row>
    <row r="223" spans="1:5" ht="12.75" customHeight="1">
      <c r="A223" s="30" t="s">
        <v>57</v>
      </c>
      <c r="E223" s="32" t="s">
        <v>4</v>
      </c>
    </row>
    <row r="224" spans="5:5" ht="12.75" customHeight="1">
      <c r="E224" s="31" t="s">
        <v>58</v>
      </c>
    </row>
    <row r="225" spans="1:16" ht="12.75" customHeight="1">
      <c r="A225" t="s">
        <v>50</v>
      </c>
      <c s="6" t="s">
        <v>224</v>
      </c>
      <c s="6" t="s">
        <v>2154</v>
      </c>
      <c t="s">
        <v>4</v>
      </c>
      <c s="26" t="s">
        <v>2155</v>
      </c>
      <c s="27" t="s">
        <v>98</v>
      </c>
      <c s="28">
        <v>2</v>
      </c>
      <c s="27">
        <v>0</v>
      </c>
      <c s="27">
        <f>ROUND(G225*H225,6)</f>
      </c>
      <c r="L225" s="29">
        <v>0</v>
      </c>
      <c s="24">
        <f>ROUND(ROUND(L225,2)*ROUND(G225,3),2)</f>
      </c>
      <c s="27" t="s">
        <v>55</v>
      </c>
      <c>
        <f>(M225*21)/100</f>
      </c>
      <c t="s">
        <v>27</v>
      </c>
    </row>
    <row r="226" spans="1:5" ht="12.75" customHeight="1">
      <c r="A226" s="30" t="s">
        <v>56</v>
      </c>
      <c r="E226" s="31" t="s">
        <v>2155</v>
      </c>
    </row>
    <row r="227" spans="1:5" ht="12.75" customHeight="1">
      <c r="A227" s="30" t="s">
        <v>57</v>
      </c>
      <c r="E227" s="32" t="s">
        <v>4</v>
      </c>
    </row>
    <row r="228" spans="5:5" ht="12.75" customHeight="1">
      <c r="E228" s="31" t="s">
        <v>58</v>
      </c>
    </row>
    <row r="229" spans="1:16" ht="12.75" customHeight="1">
      <c r="A229" t="s">
        <v>50</v>
      </c>
      <c s="6" t="s">
        <v>227</v>
      </c>
      <c s="6" t="s">
        <v>881</v>
      </c>
      <c t="s">
        <v>4</v>
      </c>
      <c s="26" t="s">
        <v>882</v>
      </c>
      <c s="27" t="s">
        <v>82</v>
      </c>
      <c s="28">
        <v>20</v>
      </c>
      <c s="27">
        <v>0</v>
      </c>
      <c s="27">
        <f>ROUND(G229*H229,6)</f>
      </c>
      <c r="L229" s="29">
        <v>0</v>
      </c>
      <c s="24">
        <f>ROUND(ROUND(L229,2)*ROUND(G229,3),2)</f>
      </c>
      <c s="27" t="s">
        <v>55</v>
      </c>
      <c>
        <f>(M229*21)/100</f>
      </c>
      <c t="s">
        <v>27</v>
      </c>
    </row>
    <row r="230" spans="1:5" ht="12.75" customHeight="1">
      <c r="A230" s="30" t="s">
        <v>56</v>
      </c>
      <c r="E230" s="31" t="s">
        <v>882</v>
      </c>
    </row>
    <row r="231" spans="1:5" ht="12.75" customHeight="1">
      <c r="A231" s="30" t="s">
        <v>57</v>
      </c>
      <c r="E231" s="32" t="s">
        <v>4</v>
      </c>
    </row>
    <row r="232" spans="5:5" ht="12.75" customHeight="1">
      <c r="E232" s="31" t="s">
        <v>58</v>
      </c>
    </row>
    <row r="233" spans="1:16" ht="12.75" customHeight="1">
      <c r="A233" t="s">
        <v>50</v>
      </c>
      <c s="6" t="s">
        <v>230</v>
      </c>
      <c s="6" t="s">
        <v>2284</v>
      </c>
      <c t="s">
        <v>4</v>
      </c>
      <c s="26" t="s">
        <v>2285</v>
      </c>
      <c s="27" t="s">
        <v>82</v>
      </c>
      <c s="28">
        <v>8</v>
      </c>
      <c s="27">
        <v>0</v>
      </c>
      <c s="27">
        <f>ROUND(G233*H233,6)</f>
      </c>
      <c r="L233" s="29">
        <v>0</v>
      </c>
      <c s="24">
        <f>ROUND(ROUND(L233,2)*ROUND(G233,3),2)</f>
      </c>
      <c s="27" t="s">
        <v>55</v>
      </c>
      <c>
        <f>(M233*21)/100</f>
      </c>
      <c t="s">
        <v>27</v>
      </c>
    </row>
    <row r="234" spans="1:5" ht="12.75" customHeight="1">
      <c r="A234" s="30" t="s">
        <v>56</v>
      </c>
      <c r="E234" s="31" t="s">
        <v>2285</v>
      </c>
    </row>
    <row r="235" spans="1:5" ht="12.75" customHeight="1">
      <c r="A235" s="30" t="s">
        <v>57</v>
      </c>
      <c r="E235" s="32" t="s">
        <v>4</v>
      </c>
    </row>
    <row r="236" spans="5:5" ht="12.75" customHeight="1">
      <c r="E236" s="31" t="s">
        <v>58</v>
      </c>
    </row>
    <row r="237" spans="1:16" ht="12.75" customHeight="1">
      <c r="A237" t="s">
        <v>50</v>
      </c>
      <c s="6" t="s">
        <v>233</v>
      </c>
      <c s="6" t="s">
        <v>1458</v>
      </c>
      <c t="s">
        <v>4</v>
      </c>
      <c s="26" t="s">
        <v>1459</v>
      </c>
      <c s="27" t="s">
        <v>98</v>
      </c>
      <c s="28">
        <v>8</v>
      </c>
      <c s="27">
        <v>0</v>
      </c>
      <c s="27">
        <f>ROUND(G237*H237,6)</f>
      </c>
      <c r="L237" s="29">
        <v>0</v>
      </c>
      <c s="24">
        <f>ROUND(ROUND(L237,2)*ROUND(G237,3),2)</f>
      </c>
      <c s="27" t="s">
        <v>55</v>
      </c>
      <c>
        <f>(M237*21)/100</f>
      </c>
      <c t="s">
        <v>27</v>
      </c>
    </row>
    <row r="238" spans="1:5" ht="12.75" customHeight="1">
      <c r="A238" s="30" t="s">
        <v>56</v>
      </c>
      <c r="E238" s="31" t="s">
        <v>1459</v>
      </c>
    </row>
    <row r="239" spans="1:5" ht="12.75" customHeight="1">
      <c r="A239" s="30" t="s">
        <v>57</v>
      </c>
      <c r="E239" s="32" t="s">
        <v>4</v>
      </c>
    </row>
    <row r="240" spans="5:5" ht="12.75" customHeight="1">
      <c r="E240" s="31" t="s">
        <v>58</v>
      </c>
    </row>
    <row r="241" spans="1:16" ht="12.75" customHeight="1">
      <c r="A241" t="s">
        <v>50</v>
      </c>
      <c s="6" t="s">
        <v>236</v>
      </c>
      <c s="6" t="s">
        <v>2286</v>
      </c>
      <c t="s">
        <v>4</v>
      </c>
      <c s="26" t="s">
        <v>2287</v>
      </c>
      <c s="27" t="s">
        <v>98</v>
      </c>
      <c s="28">
        <v>3</v>
      </c>
      <c s="27">
        <v>0</v>
      </c>
      <c s="27">
        <f>ROUND(G241*H241,6)</f>
      </c>
      <c r="L241" s="29">
        <v>0</v>
      </c>
      <c s="24">
        <f>ROUND(ROUND(L241,2)*ROUND(G241,3),2)</f>
      </c>
      <c s="27" t="s">
        <v>55</v>
      </c>
      <c>
        <f>(M241*21)/100</f>
      </c>
      <c t="s">
        <v>27</v>
      </c>
    </row>
    <row r="242" spans="1:5" ht="12.75" customHeight="1">
      <c r="A242" s="30" t="s">
        <v>56</v>
      </c>
      <c r="E242" s="31" t="s">
        <v>2287</v>
      </c>
    </row>
    <row r="243" spans="1:5" ht="12.75" customHeight="1">
      <c r="A243" s="30" t="s">
        <v>57</v>
      </c>
      <c r="E243" s="32" t="s">
        <v>4</v>
      </c>
    </row>
    <row r="244" spans="5:5" ht="12.75" customHeight="1">
      <c r="E244" s="31" t="s">
        <v>58</v>
      </c>
    </row>
    <row r="245" spans="1:16" ht="12.75" customHeight="1">
      <c r="A245" t="s">
        <v>50</v>
      </c>
      <c s="6" t="s">
        <v>239</v>
      </c>
      <c s="6" t="s">
        <v>1911</v>
      </c>
      <c t="s">
        <v>4</v>
      </c>
      <c s="26" t="s">
        <v>1912</v>
      </c>
      <c s="27" t="s">
        <v>98</v>
      </c>
      <c s="28">
        <v>1</v>
      </c>
      <c s="27">
        <v>0</v>
      </c>
      <c s="27">
        <f>ROUND(G245*H245,6)</f>
      </c>
      <c r="L245" s="29">
        <v>0</v>
      </c>
      <c s="24">
        <f>ROUND(ROUND(L245,2)*ROUND(G245,3),2)</f>
      </c>
      <c s="27" t="s">
        <v>55</v>
      </c>
      <c>
        <f>(M245*21)/100</f>
      </c>
      <c t="s">
        <v>27</v>
      </c>
    </row>
    <row r="246" spans="1:5" ht="12.75" customHeight="1">
      <c r="A246" s="30" t="s">
        <v>56</v>
      </c>
      <c r="E246" s="31" t="s">
        <v>1912</v>
      </c>
    </row>
    <row r="247" spans="1:5" ht="12.75" customHeight="1">
      <c r="A247" s="30" t="s">
        <v>57</v>
      </c>
      <c r="E247" s="32" t="s">
        <v>4</v>
      </c>
    </row>
    <row r="248" spans="5:5" ht="12.75" customHeight="1">
      <c r="E248" s="31" t="s">
        <v>58</v>
      </c>
    </row>
    <row r="249" spans="1:16" ht="12.75" customHeight="1">
      <c r="A249" t="s">
        <v>50</v>
      </c>
      <c s="6" t="s">
        <v>243</v>
      </c>
      <c s="6" t="s">
        <v>859</v>
      </c>
      <c t="s">
        <v>4</v>
      </c>
      <c s="26" t="s">
        <v>860</v>
      </c>
      <c s="27" t="s">
        <v>98</v>
      </c>
      <c s="28">
        <v>6</v>
      </c>
      <c s="27">
        <v>0</v>
      </c>
      <c s="27">
        <f>ROUND(G249*H249,6)</f>
      </c>
      <c r="L249" s="29">
        <v>0</v>
      </c>
      <c s="24">
        <f>ROUND(ROUND(L249,2)*ROUND(G249,3),2)</f>
      </c>
      <c s="27" t="s">
        <v>55</v>
      </c>
      <c>
        <f>(M249*21)/100</f>
      </c>
      <c t="s">
        <v>27</v>
      </c>
    </row>
    <row r="250" spans="1:5" ht="12.75" customHeight="1">
      <c r="A250" s="30" t="s">
        <v>56</v>
      </c>
      <c r="E250" s="31" t="s">
        <v>860</v>
      </c>
    </row>
    <row r="251" spans="1:5" ht="12.75" customHeight="1">
      <c r="A251" s="30" t="s">
        <v>57</v>
      </c>
      <c r="E251" s="32" t="s">
        <v>4</v>
      </c>
    </row>
    <row r="252" spans="5:5" ht="12.75" customHeight="1">
      <c r="E252" s="31" t="s">
        <v>58</v>
      </c>
    </row>
    <row r="253" spans="1:16" ht="12.75" customHeight="1">
      <c r="A253" t="s">
        <v>50</v>
      </c>
      <c s="6" t="s">
        <v>246</v>
      </c>
      <c s="6" t="s">
        <v>851</v>
      </c>
      <c t="s">
        <v>4</v>
      </c>
      <c s="26" t="s">
        <v>852</v>
      </c>
      <c s="27" t="s">
        <v>98</v>
      </c>
      <c s="28">
        <v>1</v>
      </c>
      <c s="27">
        <v>0</v>
      </c>
      <c s="27">
        <f>ROUND(G253*H253,6)</f>
      </c>
      <c r="L253" s="29">
        <v>0</v>
      </c>
      <c s="24">
        <f>ROUND(ROUND(L253,2)*ROUND(G253,3),2)</f>
      </c>
      <c s="27" t="s">
        <v>55</v>
      </c>
      <c>
        <f>(M253*21)/100</f>
      </c>
      <c t="s">
        <v>27</v>
      </c>
    </row>
    <row r="254" spans="1:5" ht="12.75" customHeight="1">
      <c r="A254" s="30" t="s">
        <v>56</v>
      </c>
      <c r="E254" s="31" t="s">
        <v>852</v>
      </c>
    </row>
    <row r="255" spans="1:5" ht="12.75" customHeight="1">
      <c r="A255" s="30" t="s">
        <v>57</v>
      </c>
      <c r="E255" s="32" t="s">
        <v>4</v>
      </c>
    </row>
    <row r="256" spans="5:5" ht="12.75" customHeight="1">
      <c r="E256" s="31" t="s">
        <v>58</v>
      </c>
    </row>
    <row r="257" spans="1:16" ht="12.75" customHeight="1">
      <c r="A257" t="s">
        <v>50</v>
      </c>
      <c s="6" t="s">
        <v>249</v>
      </c>
      <c s="6" t="s">
        <v>853</v>
      </c>
      <c t="s">
        <v>4</v>
      </c>
      <c s="26" t="s">
        <v>854</v>
      </c>
      <c s="27" t="s">
        <v>98</v>
      </c>
      <c s="28">
        <v>6</v>
      </c>
      <c s="27">
        <v>0</v>
      </c>
      <c s="27">
        <f>ROUND(G257*H257,6)</f>
      </c>
      <c r="L257" s="29">
        <v>0</v>
      </c>
      <c s="24">
        <f>ROUND(ROUND(L257,2)*ROUND(G257,3),2)</f>
      </c>
      <c s="27" t="s">
        <v>55</v>
      </c>
      <c>
        <f>(M257*21)/100</f>
      </c>
      <c t="s">
        <v>27</v>
      </c>
    </row>
    <row r="258" spans="1:5" ht="12.75" customHeight="1">
      <c r="A258" s="30" t="s">
        <v>56</v>
      </c>
      <c r="E258" s="31" t="s">
        <v>854</v>
      </c>
    </row>
    <row r="259" spans="1:5" ht="12.75" customHeight="1">
      <c r="A259" s="30" t="s">
        <v>57</v>
      </c>
      <c r="E259" s="32" t="s">
        <v>4</v>
      </c>
    </row>
    <row r="260" spans="5:5" ht="12.75" customHeight="1">
      <c r="E260" s="31" t="s">
        <v>58</v>
      </c>
    </row>
    <row r="261" spans="1:16" ht="12.75" customHeight="1">
      <c r="A261" t="s">
        <v>50</v>
      </c>
      <c s="6" t="s">
        <v>252</v>
      </c>
      <c s="6" t="s">
        <v>855</v>
      </c>
      <c t="s">
        <v>4</v>
      </c>
      <c s="26" t="s">
        <v>856</v>
      </c>
      <c s="27" t="s">
        <v>98</v>
      </c>
      <c s="28">
        <v>1</v>
      </c>
      <c s="27">
        <v>0</v>
      </c>
      <c s="27">
        <f>ROUND(G261*H261,6)</f>
      </c>
      <c r="L261" s="29">
        <v>0</v>
      </c>
      <c s="24">
        <f>ROUND(ROUND(L261,2)*ROUND(G261,3),2)</f>
      </c>
      <c s="27" t="s">
        <v>55</v>
      </c>
      <c>
        <f>(M261*21)/100</f>
      </c>
      <c t="s">
        <v>27</v>
      </c>
    </row>
    <row r="262" spans="1:5" ht="12.75" customHeight="1">
      <c r="A262" s="30" t="s">
        <v>56</v>
      </c>
      <c r="E262" s="31" t="s">
        <v>856</v>
      </c>
    </row>
    <row r="263" spans="1:5" ht="12.75" customHeight="1">
      <c r="A263" s="30" t="s">
        <v>57</v>
      </c>
      <c r="E263" s="32" t="s">
        <v>4</v>
      </c>
    </row>
    <row r="264" spans="5:5" ht="12.75" customHeight="1">
      <c r="E264" s="31" t="s">
        <v>4</v>
      </c>
    </row>
    <row r="265" spans="1:16" ht="12.75" customHeight="1">
      <c r="A265" t="s">
        <v>50</v>
      </c>
      <c s="6" t="s">
        <v>255</v>
      </c>
      <c s="6" t="s">
        <v>2288</v>
      </c>
      <c t="s">
        <v>4</v>
      </c>
      <c s="26" t="s">
        <v>2289</v>
      </c>
      <c s="27" t="s">
        <v>98</v>
      </c>
      <c s="28">
        <v>1</v>
      </c>
      <c s="27">
        <v>0</v>
      </c>
      <c s="27">
        <f>ROUND(G265*H265,6)</f>
      </c>
      <c r="L265" s="29">
        <v>0</v>
      </c>
      <c s="24">
        <f>ROUND(ROUND(L265,2)*ROUND(G265,3),2)</f>
      </c>
      <c s="27" t="s">
        <v>55</v>
      </c>
      <c>
        <f>(M265*21)/100</f>
      </c>
      <c t="s">
        <v>27</v>
      </c>
    </row>
    <row r="266" spans="1:5" ht="12.75" customHeight="1">
      <c r="A266" s="30" t="s">
        <v>56</v>
      </c>
      <c r="E266" s="31" t="s">
        <v>2289</v>
      </c>
    </row>
    <row r="267" spans="1:5" ht="12.75" customHeight="1">
      <c r="A267" s="30" t="s">
        <v>57</v>
      </c>
      <c r="E267" s="32" t="s">
        <v>4</v>
      </c>
    </row>
    <row r="268" spans="5:5" ht="12.75" customHeight="1">
      <c r="E268" s="31" t="s">
        <v>58</v>
      </c>
    </row>
    <row r="269" spans="1:16" ht="12.75" customHeight="1">
      <c r="A269" t="s">
        <v>50</v>
      </c>
      <c s="6" t="s">
        <v>258</v>
      </c>
      <c s="6" t="s">
        <v>1634</v>
      </c>
      <c t="s">
        <v>4</v>
      </c>
      <c s="26" t="s">
        <v>1635</v>
      </c>
      <c s="27" t="s">
        <v>98</v>
      </c>
      <c s="28">
        <v>9</v>
      </c>
      <c s="27">
        <v>0</v>
      </c>
      <c s="27">
        <f>ROUND(G269*H269,6)</f>
      </c>
      <c r="L269" s="29">
        <v>0</v>
      </c>
      <c s="24">
        <f>ROUND(ROUND(L269,2)*ROUND(G269,3),2)</f>
      </c>
      <c s="27" t="s">
        <v>55</v>
      </c>
      <c>
        <f>(M269*21)/100</f>
      </c>
      <c t="s">
        <v>27</v>
      </c>
    </row>
    <row r="270" spans="1:5" ht="12.75" customHeight="1">
      <c r="A270" s="30" t="s">
        <v>56</v>
      </c>
      <c r="E270" s="31" t="s">
        <v>1635</v>
      </c>
    </row>
    <row r="271" spans="1:5" ht="12.75" customHeight="1">
      <c r="A271" s="30" t="s">
        <v>57</v>
      </c>
      <c r="E271" s="32" t="s">
        <v>4</v>
      </c>
    </row>
    <row r="272" spans="5:5" ht="12.75" customHeight="1">
      <c r="E272" s="31" t="s">
        <v>58</v>
      </c>
    </row>
    <row r="273" spans="1:16" ht="12.75" customHeight="1">
      <c r="A273" t="s">
        <v>50</v>
      </c>
      <c s="6" t="s">
        <v>261</v>
      </c>
      <c s="6" t="s">
        <v>2189</v>
      </c>
      <c t="s">
        <v>4</v>
      </c>
      <c s="26" t="s">
        <v>2190</v>
      </c>
      <c s="27" t="s">
        <v>98</v>
      </c>
      <c s="28">
        <v>1</v>
      </c>
      <c s="27">
        <v>0</v>
      </c>
      <c s="27">
        <f>ROUND(G273*H273,6)</f>
      </c>
      <c r="L273" s="29">
        <v>0</v>
      </c>
      <c s="24">
        <f>ROUND(ROUND(L273,2)*ROUND(G273,3),2)</f>
      </c>
      <c s="27" t="s">
        <v>55</v>
      </c>
      <c>
        <f>(M273*21)/100</f>
      </c>
      <c t="s">
        <v>27</v>
      </c>
    </row>
    <row r="274" spans="1:5" ht="12.75" customHeight="1">
      <c r="A274" s="30" t="s">
        <v>56</v>
      </c>
      <c r="E274" s="31" t="s">
        <v>2190</v>
      </c>
    </row>
    <row r="275" spans="1:5" ht="12.75" customHeight="1">
      <c r="A275" s="30" t="s">
        <v>57</v>
      </c>
      <c r="E275" s="32" t="s">
        <v>4</v>
      </c>
    </row>
    <row r="276" spans="5:5" ht="12.75" customHeight="1">
      <c r="E276" s="31" t="s">
        <v>58</v>
      </c>
    </row>
    <row r="277" spans="1:16" ht="12.75" customHeight="1">
      <c r="A277" t="s">
        <v>50</v>
      </c>
      <c s="6" t="s">
        <v>265</v>
      </c>
      <c s="6" t="s">
        <v>1999</v>
      </c>
      <c t="s">
        <v>4</v>
      </c>
      <c s="26" t="s">
        <v>2000</v>
      </c>
      <c s="27" t="s">
        <v>98</v>
      </c>
      <c s="28">
        <v>3</v>
      </c>
      <c s="27">
        <v>0</v>
      </c>
      <c s="27">
        <f>ROUND(G277*H277,6)</f>
      </c>
      <c r="L277" s="29">
        <v>0</v>
      </c>
      <c s="24">
        <f>ROUND(ROUND(L277,2)*ROUND(G277,3),2)</f>
      </c>
      <c s="27" t="s">
        <v>55</v>
      </c>
      <c>
        <f>(M277*21)/100</f>
      </c>
      <c t="s">
        <v>27</v>
      </c>
    </row>
    <row r="278" spans="1:5" ht="12.75" customHeight="1">
      <c r="A278" s="30" t="s">
        <v>56</v>
      </c>
      <c r="E278" s="31" t="s">
        <v>2000</v>
      </c>
    </row>
    <row r="279" spans="1:5" ht="12.75" customHeight="1">
      <c r="A279" s="30" t="s">
        <v>57</v>
      </c>
      <c r="E279" s="32" t="s">
        <v>4</v>
      </c>
    </row>
    <row r="280" spans="5:5" ht="12.75" customHeight="1">
      <c r="E280" s="31" t="s">
        <v>58</v>
      </c>
    </row>
    <row r="281" spans="1:16" ht="12.75" customHeight="1">
      <c r="A281" t="s">
        <v>50</v>
      </c>
      <c s="6" t="s">
        <v>370</v>
      </c>
      <c s="6" t="s">
        <v>2001</v>
      </c>
      <c t="s">
        <v>4</v>
      </c>
      <c s="26" t="s">
        <v>2002</v>
      </c>
      <c s="27" t="s">
        <v>98</v>
      </c>
      <c s="28">
        <v>3</v>
      </c>
      <c s="27">
        <v>0</v>
      </c>
      <c s="27">
        <f>ROUND(G281*H281,6)</f>
      </c>
      <c r="L281" s="29">
        <v>0</v>
      </c>
      <c s="24">
        <f>ROUND(ROUND(L281,2)*ROUND(G281,3),2)</f>
      </c>
      <c s="27" t="s">
        <v>55</v>
      </c>
      <c>
        <f>(M281*21)/100</f>
      </c>
      <c t="s">
        <v>27</v>
      </c>
    </row>
    <row r="282" spans="1:5" ht="12.75" customHeight="1">
      <c r="A282" s="30" t="s">
        <v>56</v>
      </c>
      <c r="E282" s="31" t="s">
        <v>2002</v>
      </c>
    </row>
    <row r="283" spans="1:5" ht="12.75" customHeight="1">
      <c r="A283" s="30" t="s">
        <v>57</v>
      </c>
      <c r="E283" s="32" t="s">
        <v>4</v>
      </c>
    </row>
    <row r="284" spans="5:5" ht="12.75" customHeight="1">
      <c r="E284" s="31" t="s">
        <v>58</v>
      </c>
    </row>
    <row r="285" spans="1:16" ht="12.75" customHeight="1">
      <c r="A285" t="s">
        <v>50</v>
      </c>
      <c s="6" t="s">
        <v>373</v>
      </c>
      <c s="6" t="s">
        <v>1275</v>
      </c>
      <c t="s">
        <v>4</v>
      </c>
      <c s="26" t="s">
        <v>1276</v>
      </c>
      <c s="27" t="s">
        <v>98</v>
      </c>
      <c s="28">
        <v>1</v>
      </c>
      <c s="27">
        <v>0</v>
      </c>
      <c s="27">
        <f>ROUND(G285*H285,6)</f>
      </c>
      <c r="L285" s="29">
        <v>0</v>
      </c>
      <c s="24">
        <f>ROUND(ROUND(L285,2)*ROUND(G285,3),2)</f>
      </c>
      <c s="27" t="s">
        <v>55</v>
      </c>
      <c>
        <f>(M285*21)/100</f>
      </c>
      <c t="s">
        <v>27</v>
      </c>
    </row>
    <row r="286" spans="1:5" ht="12.75" customHeight="1">
      <c r="A286" s="30" t="s">
        <v>56</v>
      </c>
      <c r="E286" s="31" t="s">
        <v>1276</v>
      </c>
    </row>
    <row r="287" spans="1:5" ht="12.75" customHeight="1">
      <c r="A287" s="30" t="s">
        <v>57</v>
      </c>
      <c r="E287" s="32" t="s">
        <v>4</v>
      </c>
    </row>
    <row r="288" spans="5:5" ht="12.75" customHeight="1">
      <c r="E288" s="31" t="s">
        <v>58</v>
      </c>
    </row>
    <row r="289" spans="1:16" ht="12.75" customHeight="1">
      <c r="A289" t="s">
        <v>50</v>
      </c>
      <c s="6" t="s">
        <v>376</v>
      </c>
      <c s="6" t="s">
        <v>863</v>
      </c>
      <c t="s">
        <v>4</v>
      </c>
      <c s="26" t="s">
        <v>864</v>
      </c>
      <c s="27" t="s">
        <v>264</v>
      </c>
      <c s="28">
        <v>40</v>
      </c>
      <c s="27">
        <v>0</v>
      </c>
      <c s="27">
        <f>ROUND(G289*H289,6)</f>
      </c>
      <c r="L289" s="29">
        <v>0</v>
      </c>
      <c s="24">
        <f>ROUND(ROUND(L289,2)*ROUND(G289,3),2)</f>
      </c>
      <c s="27" t="s">
        <v>55</v>
      </c>
      <c>
        <f>(M289*21)/100</f>
      </c>
      <c t="s">
        <v>27</v>
      </c>
    </row>
    <row r="290" spans="1:5" ht="12.75" customHeight="1">
      <c r="A290" s="30" t="s">
        <v>56</v>
      </c>
      <c r="E290" s="31" t="s">
        <v>864</v>
      </c>
    </row>
    <row r="291" spans="1:5" ht="12.75" customHeight="1">
      <c r="A291" s="30" t="s">
        <v>57</v>
      </c>
      <c r="E291" s="32" t="s">
        <v>4</v>
      </c>
    </row>
    <row r="292" spans="5:5" ht="12.75" customHeight="1">
      <c r="E292" s="31" t="s">
        <v>58</v>
      </c>
    </row>
    <row r="293" spans="1:16" ht="12.75" customHeight="1">
      <c r="A293" t="s">
        <v>50</v>
      </c>
      <c s="6" t="s">
        <v>379</v>
      </c>
      <c s="6" t="s">
        <v>867</v>
      </c>
      <c t="s">
        <v>4</v>
      </c>
      <c s="26" t="s">
        <v>868</v>
      </c>
      <c s="27" t="s">
        <v>264</v>
      </c>
      <c s="28">
        <v>40</v>
      </c>
      <c s="27">
        <v>0</v>
      </c>
      <c s="27">
        <f>ROUND(G293*H293,6)</f>
      </c>
      <c r="L293" s="29">
        <v>0</v>
      </c>
      <c s="24">
        <f>ROUND(ROUND(L293,2)*ROUND(G293,3),2)</f>
      </c>
      <c s="27" t="s">
        <v>55</v>
      </c>
      <c>
        <f>(M293*21)/100</f>
      </c>
      <c t="s">
        <v>27</v>
      </c>
    </row>
    <row r="294" spans="1:5" ht="12.75" customHeight="1">
      <c r="A294" s="30" t="s">
        <v>56</v>
      </c>
      <c r="E294" s="31" t="s">
        <v>868</v>
      </c>
    </row>
    <row r="295" spans="1:5" ht="12.75" customHeight="1">
      <c r="A295" s="30" t="s">
        <v>57</v>
      </c>
      <c r="E295" s="32" t="s">
        <v>4</v>
      </c>
    </row>
    <row r="296" spans="5:5" ht="12.75" customHeight="1">
      <c r="E296" s="31" t="s">
        <v>58</v>
      </c>
    </row>
    <row r="297" spans="1:16" ht="12.75" customHeight="1">
      <c r="A297" t="s">
        <v>50</v>
      </c>
      <c s="6" t="s">
        <v>382</v>
      </c>
      <c s="6" t="s">
        <v>869</v>
      </c>
      <c t="s">
        <v>4</v>
      </c>
      <c s="26" t="s">
        <v>870</v>
      </c>
      <c s="27" t="s">
        <v>264</v>
      </c>
      <c s="28">
        <v>40</v>
      </c>
      <c s="27">
        <v>0</v>
      </c>
      <c s="27">
        <f>ROUND(G297*H297,6)</f>
      </c>
      <c r="L297" s="29">
        <v>0</v>
      </c>
      <c s="24">
        <f>ROUND(ROUND(L297,2)*ROUND(G297,3),2)</f>
      </c>
      <c s="27" t="s">
        <v>55</v>
      </c>
      <c>
        <f>(M297*21)/100</f>
      </c>
      <c t="s">
        <v>27</v>
      </c>
    </row>
    <row r="298" spans="1:5" ht="12.75" customHeight="1">
      <c r="A298" s="30" t="s">
        <v>56</v>
      </c>
      <c r="E298" s="31" t="s">
        <v>870</v>
      </c>
    </row>
    <row r="299" spans="1:5" ht="12.75" customHeight="1">
      <c r="A299" s="30" t="s">
        <v>57</v>
      </c>
      <c r="E299" s="32" t="s">
        <v>4</v>
      </c>
    </row>
    <row r="300" spans="5:5" ht="12.75" customHeight="1">
      <c r="E300" s="31" t="s">
        <v>58</v>
      </c>
    </row>
    <row r="301" spans="1:16" ht="12.75" customHeight="1">
      <c r="A301" t="s">
        <v>50</v>
      </c>
      <c s="6" t="s">
        <v>385</v>
      </c>
      <c s="6" t="s">
        <v>974</v>
      </c>
      <c t="s">
        <v>4</v>
      </c>
      <c s="26" t="s">
        <v>975</v>
      </c>
      <c s="27" t="s">
        <v>264</v>
      </c>
      <c s="28">
        <v>20</v>
      </c>
      <c s="27">
        <v>0</v>
      </c>
      <c s="27">
        <f>ROUND(G301*H301,6)</f>
      </c>
      <c r="L301" s="29">
        <v>0</v>
      </c>
      <c s="24">
        <f>ROUND(ROUND(L301,2)*ROUND(G301,3),2)</f>
      </c>
      <c s="27" t="s">
        <v>55</v>
      </c>
      <c>
        <f>(M301*21)/100</f>
      </c>
      <c t="s">
        <v>27</v>
      </c>
    </row>
    <row r="302" spans="1:5" ht="12.75" customHeight="1">
      <c r="A302" s="30" t="s">
        <v>56</v>
      </c>
      <c r="E302" s="31" t="s">
        <v>975</v>
      </c>
    </row>
    <row r="303" spans="1:5" ht="12.75" customHeight="1">
      <c r="A303" s="30" t="s">
        <v>57</v>
      </c>
      <c r="E303" s="32" t="s">
        <v>4</v>
      </c>
    </row>
    <row r="304" spans="5:5" ht="12.75" customHeight="1">
      <c r="E304"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3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918</v>
      </c>
      <c s="33">
        <f>Rekapitulace!C19</f>
      </c>
      <c s="15" t="s">
        <v>14</v>
      </c>
      <c t="s">
        <v>22</v>
      </c>
      <c t="s">
        <v>27</v>
      </c>
    </row>
    <row r="4" spans="1:16" ht="15" customHeight="1">
      <c r="A4" s="18" t="s">
        <v>19</v>
      </c>
      <c s="19" t="s">
        <v>28</v>
      </c>
      <c s="20" t="s">
        <v>918</v>
      </c>
      <c r="E4" s="19" t="s">
        <v>919</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2292</v>
      </c>
      <c r="E8" s="23" t="s">
        <v>2293</v>
      </c>
      <c r="J8" s="22">
        <f>0+J9+J66+J335</f>
      </c>
      <c s="22">
        <f>0+K9+K66+K335</f>
      </c>
      <c s="22">
        <f>0+L9+L66+L335</f>
      </c>
      <c s="22">
        <f>0+M9+M66+M335</f>
      </c>
    </row>
    <row r="9" spans="1:13" ht="12.75" customHeight="1">
      <c r="A9" t="s">
        <v>47</v>
      </c>
      <c r="C9" s="7" t="s">
        <v>48</v>
      </c>
      <c r="E9" s="25" t="s">
        <v>49</v>
      </c>
      <c r="J9" s="24">
        <f>0</f>
      </c>
      <c s="24">
        <f>0</f>
      </c>
      <c s="24">
        <f>0+L10+L14+L18+L22+L26+L30+L34+L38+L42+L46+L50+L54+L58+L62</f>
      </c>
      <c s="24">
        <f>0+M10+M14+M18+M22+M26+M30+M34+M38+M42+M46+M50+M54+M58+M62</f>
      </c>
    </row>
    <row r="10" spans="1:16" ht="12.75" customHeight="1">
      <c r="A10" t="s">
        <v>50</v>
      </c>
      <c s="6" t="s">
        <v>51</v>
      </c>
      <c s="6" t="s">
        <v>2294</v>
      </c>
      <c t="s">
        <v>4</v>
      </c>
      <c s="26" t="s">
        <v>1048</v>
      </c>
      <c s="27" t="s">
        <v>54</v>
      </c>
      <c s="28">
        <v>0.3</v>
      </c>
      <c s="27">
        <v>0</v>
      </c>
      <c s="27">
        <f>ROUND(G10*H10,6)</f>
      </c>
      <c r="L10" s="29">
        <v>0</v>
      </c>
      <c s="24">
        <f>ROUND(ROUND(L10,2)*ROUND(G10,3),2)</f>
      </c>
      <c s="27" t="s">
        <v>55</v>
      </c>
      <c>
        <f>(M10*21)/100</f>
      </c>
      <c t="s">
        <v>27</v>
      </c>
    </row>
    <row r="11" spans="1:5" ht="12.75" customHeight="1">
      <c r="A11" s="30" t="s">
        <v>56</v>
      </c>
      <c r="E11" s="31" t="s">
        <v>1048</v>
      </c>
    </row>
    <row r="12" spans="1:5" ht="12.75" customHeight="1">
      <c r="A12" s="30" t="s">
        <v>57</v>
      </c>
      <c r="E12" s="32" t="s">
        <v>4</v>
      </c>
    </row>
    <row r="13" spans="5:5" ht="12.75" customHeight="1">
      <c r="E13" s="31" t="s">
        <v>58</v>
      </c>
    </row>
    <row r="14" spans="1:16" ht="12.75" customHeight="1">
      <c r="A14" t="s">
        <v>50</v>
      </c>
      <c s="6" t="s">
        <v>27</v>
      </c>
      <c s="6" t="s">
        <v>2295</v>
      </c>
      <c t="s">
        <v>4</v>
      </c>
      <c s="26" t="s">
        <v>2296</v>
      </c>
      <c s="27" t="s">
        <v>54</v>
      </c>
      <c s="28">
        <v>0.3</v>
      </c>
      <c s="27">
        <v>0</v>
      </c>
      <c s="27">
        <f>ROUND(G14*H14,6)</f>
      </c>
      <c r="L14" s="29">
        <v>0</v>
      </c>
      <c s="24">
        <f>ROUND(ROUND(L14,2)*ROUND(G14,3),2)</f>
      </c>
      <c s="27" t="s">
        <v>55</v>
      </c>
      <c>
        <f>(M14*21)/100</f>
      </c>
      <c t="s">
        <v>27</v>
      </c>
    </row>
    <row r="15" spans="1:5" ht="12.75" customHeight="1">
      <c r="A15" s="30" t="s">
        <v>56</v>
      </c>
      <c r="E15" s="31" t="s">
        <v>2296</v>
      </c>
    </row>
    <row r="16" spans="1:5" ht="12.75" customHeight="1">
      <c r="A16" s="30" t="s">
        <v>57</v>
      </c>
      <c r="E16" s="32" t="s">
        <v>4</v>
      </c>
    </row>
    <row r="17" spans="5:5" ht="12.75" customHeight="1">
      <c r="E17" s="31" t="s">
        <v>58</v>
      </c>
    </row>
    <row r="18" spans="1:16" ht="12.75" customHeight="1">
      <c r="A18" t="s">
        <v>50</v>
      </c>
      <c s="6" t="s">
        <v>25</v>
      </c>
      <c s="6" t="s">
        <v>1887</v>
      </c>
      <c t="s">
        <v>4</v>
      </c>
      <c s="26" t="s">
        <v>1888</v>
      </c>
      <c s="27" t="s">
        <v>54</v>
      </c>
      <c s="28">
        <v>0.3</v>
      </c>
      <c s="27">
        <v>0</v>
      </c>
      <c s="27">
        <f>ROUND(G18*H18,6)</f>
      </c>
      <c r="L18" s="29">
        <v>0</v>
      </c>
      <c s="24">
        <f>ROUND(ROUND(L18,2)*ROUND(G18,3),2)</f>
      </c>
      <c s="27" t="s">
        <v>55</v>
      </c>
      <c>
        <f>(M18*21)/100</f>
      </c>
      <c t="s">
        <v>27</v>
      </c>
    </row>
    <row r="19" spans="1:5" ht="12.75" customHeight="1">
      <c r="A19" s="30" t="s">
        <v>56</v>
      </c>
      <c r="E19" s="31" t="s">
        <v>1888</v>
      </c>
    </row>
    <row r="20" spans="1:5" ht="12.75" customHeight="1">
      <c r="A20" s="30" t="s">
        <v>57</v>
      </c>
      <c r="E20" s="32" t="s">
        <v>4</v>
      </c>
    </row>
    <row r="21" spans="5:5" ht="12.75" customHeight="1">
      <c r="E21" s="31" t="s">
        <v>58</v>
      </c>
    </row>
    <row r="22" spans="1:16" ht="12.75" customHeight="1">
      <c r="A22" t="s">
        <v>50</v>
      </c>
      <c s="6" t="s">
        <v>68</v>
      </c>
      <c s="6" t="s">
        <v>273</v>
      </c>
      <c t="s">
        <v>4</v>
      </c>
      <c s="26" t="s">
        <v>274</v>
      </c>
      <c s="27" t="s">
        <v>54</v>
      </c>
      <c s="28">
        <v>0.8</v>
      </c>
      <c s="27">
        <v>0</v>
      </c>
      <c s="27">
        <f>ROUND(G22*H22,6)</f>
      </c>
      <c r="L22" s="29">
        <v>0</v>
      </c>
      <c s="24">
        <f>ROUND(ROUND(L22,2)*ROUND(G22,3),2)</f>
      </c>
      <c s="27" t="s">
        <v>55</v>
      </c>
      <c>
        <f>(M22*21)/100</f>
      </c>
      <c t="s">
        <v>27</v>
      </c>
    </row>
    <row r="23" spans="1:5" ht="12.75" customHeight="1">
      <c r="A23" s="30" t="s">
        <v>56</v>
      </c>
      <c r="E23" s="31" t="s">
        <v>274</v>
      </c>
    </row>
    <row r="24" spans="1:5" ht="12.75" customHeight="1">
      <c r="A24" s="30" t="s">
        <v>57</v>
      </c>
      <c r="E24" s="32" t="s">
        <v>4</v>
      </c>
    </row>
    <row r="25" spans="5:5" ht="12.75" customHeight="1">
      <c r="E25" s="31" t="s">
        <v>58</v>
      </c>
    </row>
    <row r="26" spans="1:16" ht="12.75" customHeight="1">
      <c r="A26" t="s">
        <v>50</v>
      </c>
      <c s="6" t="s">
        <v>71</v>
      </c>
      <c s="6" t="s">
        <v>1667</v>
      </c>
      <c t="s">
        <v>4</v>
      </c>
      <c s="26" t="s">
        <v>1668</v>
      </c>
      <c s="27" t="s">
        <v>54</v>
      </c>
      <c s="28">
        <v>0.02</v>
      </c>
      <c s="27">
        <v>0</v>
      </c>
      <c s="27">
        <f>ROUND(G26*H26,6)</f>
      </c>
      <c r="L26" s="29">
        <v>0</v>
      </c>
      <c s="24">
        <f>ROUND(ROUND(L26,2)*ROUND(G26,3),2)</f>
      </c>
      <c s="27" t="s">
        <v>55</v>
      </c>
      <c>
        <f>(M26*21)/100</f>
      </c>
      <c t="s">
        <v>27</v>
      </c>
    </row>
    <row r="27" spans="1:5" ht="12.75" customHeight="1">
      <c r="A27" s="30" t="s">
        <v>56</v>
      </c>
      <c r="E27" s="31" t="s">
        <v>1668</v>
      </c>
    </row>
    <row r="28" spans="1:5" ht="12.75" customHeight="1">
      <c r="A28" s="30" t="s">
        <v>57</v>
      </c>
      <c r="E28" s="32" t="s">
        <v>4</v>
      </c>
    </row>
    <row r="29" spans="5:5" ht="12.75" customHeight="1">
      <c r="E29" s="31" t="s">
        <v>58</v>
      </c>
    </row>
    <row r="30" spans="1:16" ht="12.75" customHeight="1">
      <c r="A30" t="s">
        <v>50</v>
      </c>
      <c s="6" t="s">
        <v>26</v>
      </c>
      <c s="6" t="s">
        <v>2297</v>
      </c>
      <c t="s">
        <v>4</v>
      </c>
      <c s="26" t="s">
        <v>2298</v>
      </c>
      <c s="27" t="s">
        <v>54</v>
      </c>
      <c s="28">
        <v>1</v>
      </c>
      <c s="27">
        <v>0</v>
      </c>
      <c s="27">
        <f>ROUND(G30*H30,6)</f>
      </c>
      <c r="L30" s="29">
        <v>0</v>
      </c>
      <c s="24">
        <f>ROUND(ROUND(L30,2)*ROUND(G30,3),2)</f>
      </c>
      <c s="27" t="s">
        <v>55</v>
      </c>
      <c>
        <f>(M30*21)/100</f>
      </c>
      <c t="s">
        <v>27</v>
      </c>
    </row>
    <row r="31" spans="1:5" ht="12.75" customHeight="1">
      <c r="A31" s="30" t="s">
        <v>56</v>
      </c>
      <c r="E31" s="31" t="s">
        <v>2298</v>
      </c>
    </row>
    <row r="32" spans="1:5" ht="12.75" customHeight="1">
      <c r="A32" s="30" t="s">
        <v>57</v>
      </c>
      <c r="E32" s="32" t="s">
        <v>4</v>
      </c>
    </row>
    <row r="33" spans="5:5" ht="12.75" customHeight="1">
      <c r="E33" s="31" t="s">
        <v>58</v>
      </c>
    </row>
    <row r="34" spans="1:16" ht="12.75" customHeight="1">
      <c r="A34" t="s">
        <v>50</v>
      </c>
      <c s="6" t="s">
        <v>76</v>
      </c>
      <c s="6" t="s">
        <v>2299</v>
      </c>
      <c t="s">
        <v>4</v>
      </c>
      <c s="26" t="s">
        <v>2300</v>
      </c>
      <c s="27" t="s">
        <v>54</v>
      </c>
      <c s="28">
        <v>0.3</v>
      </c>
      <c s="27">
        <v>0</v>
      </c>
      <c s="27">
        <f>ROUND(G34*H34,6)</f>
      </c>
      <c r="L34" s="29">
        <v>0</v>
      </c>
      <c s="24">
        <f>ROUND(ROUND(L34,2)*ROUND(G34,3),2)</f>
      </c>
      <c s="27" t="s">
        <v>55</v>
      </c>
      <c>
        <f>(M34*21)/100</f>
      </c>
      <c t="s">
        <v>27</v>
      </c>
    </row>
    <row r="35" spans="1:5" ht="12.75" customHeight="1">
      <c r="A35" s="30" t="s">
        <v>56</v>
      </c>
      <c r="E35" s="31" t="s">
        <v>2300</v>
      </c>
    </row>
    <row r="36" spans="1:5" ht="12.75" customHeight="1">
      <c r="A36" s="30" t="s">
        <v>57</v>
      </c>
      <c r="E36" s="32" t="s">
        <v>4</v>
      </c>
    </row>
    <row r="37" spans="5:5" ht="12.75" customHeight="1">
      <c r="E37" s="31" t="s">
        <v>58</v>
      </c>
    </row>
    <row r="38" spans="1:16" ht="12.75" customHeight="1">
      <c r="A38" t="s">
        <v>50</v>
      </c>
      <c s="6" t="s">
        <v>79</v>
      </c>
      <c s="6" t="s">
        <v>2301</v>
      </c>
      <c t="s">
        <v>4</v>
      </c>
      <c s="26" t="s">
        <v>2302</v>
      </c>
      <c s="27" t="s">
        <v>54</v>
      </c>
      <c s="28">
        <v>0.5</v>
      </c>
      <c s="27">
        <v>0</v>
      </c>
      <c s="27">
        <f>ROUND(G38*H38,6)</f>
      </c>
      <c r="L38" s="29">
        <v>0</v>
      </c>
      <c s="24">
        <f>ROUND(ROUND(L38,2)*ROUND(G38,3),2)</f>
      </c>
      <c s="27" t="s">
        <v>55</v>
      </c>
      <c>
        <f>(M38*21)/100</f>
      </c>
      <c t="s">
        <v>27</v>
      </c>
    </row>
    <row r="39" spans="1:5" ht="12.75" customHeight="1">
      <c r="A39" s="30" t="s">
        <v>56</v>
      </c>
      <c r="E39" s="31" t="s">
        <v>2302</v>
      </c>
    </row>
    <row r="40" spans="1:5" ht="12.75" customHeight="1">
      <c r="A40" s="30" t="s">
        <v>57</v>
      </c>
      <c r="E40" s="32" t="s">
        <v>4</v>
      </c>
    </row>
    <row r="41" spans="5:5" ht="12.75" customHeight="1">
      <c r="E41" s="31" t="s">
        <v>58</v>
      </c>
    </row>
    <row r="42" spans="1:16" ht="12.75" customHeight="1">
      <c r="A42" t="s">
        <v>50</v>
      </c>
      <c s="6" t="s">
        <v>83</v>
      </c>
      <c s="6" t="s">
        <v>2303</v>
      </c>
      <c t="s">
        <v>4</v>
      </c>
      <c s="26" t="s">
        <v>2304</v>
      </c>
      <c s="27" t="s">
        <v>54</v>
      </c>
      <c s="28">
        <v>1</v>
      </c>
      <c s="27">
        <v>0</v>
      </c>
      <c s="27">
        <f>ROUND(G42*H42,6)</f>
      </c>
      <c r="L42" s="29">
        <v>0</v>
      </c>
      <c s="24">
        <f>ROUND(ROUND(L42,2)*ROUND(G42,3),2)</f>
      </c>
      <c s="27" t="s">
        <v>55</v>
      </c>
      <c>
        <f>(M42*21)/100</f>
      </c>
      <c t="s">
        <v>27</v>
      </c>
    </row>
    <row r="43" spans="1:5" ht="12.75" customHeight="1">
      <c r="A43" s="30" t="s">
        <v>56</v>
      </c>
      <c r="E43" s="31" t="s">
        <v>2304</v>
      </c>
    </row>
    <row r="44" spans="1:5" ht="12.75" customHeight="1">
      <c r="A44" s="30" t="s">
        <v>57</v>
      </c>
      <c r="E44" s="32" t="s">
        <v>4</v>
      </c>
    </row>
    <row r="45" spans="5:5" ht="12.75" customHeight="1">
      <c r="E45" s="31" t="s">
        <v>58</v>
      </c>
    </row>
    <row r="46" spans="1:16" ht="12.75" customHeight="1">
      <c r="A46" t="s">
        <v>50</v>
      </c>
      <c s="6" t="s">
        <v>86</v>
      </c>
      <c s="6" t="s">
        <v>1669</v>
      </c>
      <c t="s">
        <v>4</v>
      </c>
      <c s="26" t="s">
        <v>1328</v>
      </c>
      <c s="27" t="s">
        <v>54</v>
      </c>
      <c s="28">
        <v>0.3</v>
      </c>
      <c s="27">
        <v>0</v>
      </c>
      <c s="27">
        <f>ROUND(G46*H46,6)</f>
      </c>
      <c r="L46" s="29">
        <v>0</v>
      </c>
      <c s="24">
        <f>ROUND(ROUND(L46,2)*ROUND(G46,3),2)</f>
      </c>
      <c s="27" t="s">
        <v>55</v>
      </c>
      <c>
        <f>(M46*21)/100</f>
      </c>
      <c t="s">
        <v>27</v>
      </c>
    </row>
    <row r="47" spans="1:5" ht="12.75" customHeight="1">
      <c r="A47" s="30" t="s">
        <v>56</v>
      </c>
      <c r="E47" s="31" t="s">
        <v>1328</v>
      </c>
    </row>
    <row r="48" spans="1:5" ht="12.75" customHeight="1">
      <c r="A48" s="30" t="s">
        <v>57</v>
      </c>
      <c r="E48" s="32" t="s">
        <v>4</v>
      </c>
    </row>
    <row r="49" spans="5:5" ht="12.75" customHeight="1">
      <c r="E49" s="31" t="s">
        <v>58</v>
      </c>
    </row>
    <row r="50" spans="1:16" ht="12.75" customHeight="1">
      <c r="A50" t="s">
        <v>50</v>
      </c>
      <c s="6" t="s">
        <v>89</v>
      </c>
      <c s="6" t="s">
        <v>2305</v>
      </c>
      <c t="s">
        <v>4</v>
      </c>
      <c s="26" t="s">
        <v>1331</v>
      </c>
      <c s="27" t="s">
        <v>54</v>
      </c>
      <c s="28">
        <v>3</v>
      </c>
      <c s="27">
        <v>0</v>
      </c>
      <c s="27">
        <f>ROUND(G50*H50,6)</f>
      </c>
      <c r="L50" s="29">
        <v>0</v>
      </c>
      <c s="24">
        <f>ROUND(ROUND(L50,2)*ROUND(G50,3),2)</f>
      </c>
      <c s="27" t="s">
        <v>55</v>
      </c>
      <c>
        <f>(M50*21)/100</f>
      </c>
      <c t="s">
        <v>27</v>
      </c>
    </row>
    <row r="51" spans="1:5" ht="12.75" customHeight="1">
      <c r="A51" s="30" t="s">
        <v>56</v>
      </c>
      <c r="E51" s="31" t="s">
        <v>1331</v>
      </c>
    </row>
    <row r="52" spans="1:5" ht="12.75" customHeight="1">
      <c r="A52" s="30" t="s">
        <v>57</v>
      </c>
      <c r="E52" s="32" t="s">
        <v>4</v>
      </c>
    </row>
    <row r="53" spans="5:5" ht="12.75" customHeight="1">
      <c r="E53" s="31" t="s">
        <v>58</v>
      </c>
    </row>
    <row r="54" spans="1:16" ht="12.75" customHeight="1">
      <c r="A54" t="s">
        <v>50</v>
      </c>
      <c s="6" t="s">
        <v>92</v>
      </c>
      <c s="6" t="s">
        <v>1671</v>
      </c>
      <c t="s">
        <v>4</v>
      </c>
      <c s="26" t="s">
        <v>1672</v>
      </c>
      <c s="27" t="s">
        <v>54</v>
      </c>
      <c s="28">
        <v>1</v>
      </c>
      <c s="27">
        <v>0</v>
      </c>
      <c s="27">
        <f>ROUND(G54*H54,6)</f>
      </c>
      <c r="L54" s="29">
        <v>0</v>
      </c>
      <c s="24">
        <f>ROUND(ROUND(L54,2)*ROUND(G54,3),2)</f>
      </c>
      <c s="27" t="s">
        <v>55</v>
      </c>
      <c>
        <f>(M54*21)/100</f>
      </c>
      <c t="s">
        <v>27</v>
      </c>
    </row>
    <row r="55" spans="1:5" ht="12.75" customHeight="1">
      <c r="A55" s="30" t="s">
        <v>56</v>
      </c>
      <c r="E55" s="31" t="s">
        <v>1672</v>
      </c>
    </row>
    <row r="56" spans="1:5" ht="12.75" customHeight="1">
      <c r="A56" s="30" t="s">
        <v>57</v>
      </c>
      <c r="E56" s="32" t="s">
        <v>4</v>
      </c>
    </row>
    <row r="57" spans="5:5" ht="12.75" customHeight="1">
      <c r="E57" s="31" t="s">
        <v>58</v>
      </c>
    </row>
    <row r="58" spans="1:16" ht="12.75" customHeight="1">
      <c r="A58" t="s">
        <v>50</v>
      </c>
      <c s="6" t="s">
        <v>95</v>
      </c>
      <c s="6" t="s">
        <v>1891</v>
      </c>
      <c t="s">
        <v>4</v>
      </c>
      <c s="26" t="s">
        <v>1892</v>
      </c>
      <c s="27" t="s">
        <v>54</v>
      </c>
      <c s="28">
        <v>0.5</v>
      </c>
      <c s="27">
        <v>0</v>
      </c>
      <c s="27">
        <f>ROUND(G58*H58,6)</f>
      </c>
      <c r="L58" s="29">
        <v>0</v>
      </c>
      <c s="24">
        <f>ROUND(ROUND(L58,2)*ROUND(G58,3),2)</f>
      </c>
      <c s="27" t="s">
        <v>55</v>
      </c>
      <c>
        <f>(M58*21)/100</f>
      </c>
      <c t="s">
        <v>27</v>
      </c>
    </row>
    <row r="59" spans="1:5" ht="12.75" customHeight="1">
      <c r="A59" s="30" t="s">
        <v>56</v>
      </c>
      <c r="E59" s="31" t="s">
        <v>1892</v>
      </c>
    </row>
    <row r="60" spans="1:5" ht="12.75" customHeight="1">
      <c r="A60" s="30" t="s">
        <v>57</v>
      </c>
      <c r="E60" s="32" t="s">
        <v>4</v>
      </c>
    </row>
    <row r="61" spans="5:5" ht="12.75" customHeight="1">
      <c r="E61" s="31" t="s">
        <v>58</v>
      </c>
    </row>
    <row r="62" spans="1:16" ht="12.75" customHeight="1">
      <c r="A62" t="s">
        <v>50</v>
      </c>
      <c s="6" t="s">
        <v>99</v>
      </c>
      <c s="6" t="s">
        <v>2221</v>
      </c>
      <c t="s">
        <v>4</v>
      </c>
      <c s="26" t="s">
        <v>2222</v>
      </c>
      <c s="27" t="s">
        <v>1252</v>
      </c>
      <c s="28">
        <v>700</v>
      </c>
      <c s="27">
        <v>0</v>
      </c>
      <c s="27">
        <f>ROUND(G62*H62,6)</f>
      </c>
      <c r="L62" s="29">
        <v>0</v>
      </c>
      <c s="24">
        <f>ROUND(ROUND(L62,2)*ROUND(G62,3),2)</f>
      </c>
      <c s="27" t="s">
        <v>55</v>
      </c>
      <c>
        <f>(M62*21)/100</f>
      </c>
      <c t="s">
        <v>27</v>
      </c>
    </row>
    <row r="63" spans="1:5" ht="12.75" customHeight="1">
      <c r="A63" s="30" t="s">
        <v>56</v>
      </c>
      <c r="E63" s="31" t="s">
        <v>2222</v>
      </c>
    </row>
    <row r="64" spans="1:5" ht="12.75" customHeight="1">
      <c r="A64" s="30" t="s">
        <v>57</v>
      </c>
      <c r="E64" s="32" t="s">
        <v>4</v>
      </c>
    </row>
    <row r="65" spans="5:5" ht="12.75" customHeight="1">
      <c r="E65" s="31" t="s">
        <v>1666</v>
      </c>
    </row>
    <row r="66" spans="1:13" ht="12.75" customHeight="1">
      <c r="A66" t="s">
        <v>47</v>
      </c>
      <c r="C66" s="7" t="s">
        <v>51</v>
      </c>
      <c r="E66" s="25" t="s">
        <v>2223</v>
      </c>
      <c r="J66" s="24">
        <f>0</f>
      </c>
      <c s="24">
        <f>0</f>
      </c>
      <c s="24">
        <f>0+L67+L71+L75+L79+L83+L87+L91+L95+L99+L103+L107+L111+L115+L119+L123+L127+L131+L135+L139+L143+L147+L151+L155+L159+L163+L167+L171+L175+L179+L183+L187+L191+L195+L199+L203+L207+L211+L215+L219+L223+L227+L231+L235+L239+L243+L247+L251+L255+L259+L263+L267+L271+L275+L279+L283+L287+L291+L295+L299+L303+L307+L311+L315+L319+L323+L327+L331</f>
      </c>
      <c s="24">
        <f>0+M67+M71+M75+M79+M83+M87+M91+M95+M99+M103+M107+M111+M115+M119+M123+M127+M131+M135+M139+M143+M147+M151+M155+M159+M163+M167+M171+M175+M179+M183+M187+M191+M195+M199+M203+M207+M211+M215+M219+M223+M227+M231+M235+M239+M243+M247+M251+M255+M259+M263+M267+M271+M275+M279+M283+M287+M291+M295+M299+M303+M307+M311+M315+M319+M323+M327+M331</f>
      </c>
    </row>
    <row r="67" spans="1:16" ht="12.75" customHeight="1">
      <c r="A67" t="s">
        <v>50</v>
      </c>
      <c s="6" t="s">
        <v>102</v>
      </c>
      <c s="6" t="s">
        <v>2306</v>
      </c>
      <c t="s">
        <v>4</v>
      </c>
      <c s="26" t="s">
        <v>2307</v>
      </c>
      <c s="27" t="s">
        <v>98</v>
      </c>
      <c s="28">
        <v>4</v>
      </c>
      <c s="27">
        <v>0</v>
      </c>
      <c s="27">
        <f>ROUND(G67*H67,6)</f>
      </c>
      <c r="L67" s="29">
        <v>0</v>
      </c>
      <c s="24">
        <f>ROUND(ROUND(L67,2)*ROUND(G67,3),2)</f>
      </c>
      <c s="27" t="s">
        <v>55</v>
      </c>
      <c>
        <f>(M67*21)/100</f>
      </c>
      <c t="s">
        <v>27</v>
      </c>
    </row>
    <row r="68" spans="1:5" ht="12.75" customHeight="1">
      <c r="A68" s="30" t="s">
        <v>56</v>
      </c>
      <c r="E68" s="31" t="s">
        <v>2308</v>
      </c>
    </row>
    <row r="69" spans="1:5" ht="12.75" customHeight="1">
      <c r="A69" s="30" t="s">
        <v>57</v>
      </c>
      <c r="E69" s="32" t="s">
        <v>4</v>
      </c>
    </row>
    <row r="70" spans="5:5" ht="12.75" customHeight="1">
      <c r="E70" s="31" t="s">
        <v>2309</v>
      </c>
    </row>
    <row r="71" spans="1:16" ht="12.75" customHeight="1">
      <c r="A71" t="s">
        <v>50</v>
      </c>
      <c s="6" t="s">
        <v>105</v>
      </c>
      <c s="6" t="s">
        <v>2310</v>
      </c>
      <c t="s">
        <v>4</v>
      </c>
      <c s="26" t="s">
        <v>2311</v>
      </c>
      <c s="27" t="s">
        <v>98</v>
      </c>
      <c s="28">
        <v>1</v>
      </c>
      <c s="27">
        <v>0</v>
      </c>
      <c s="27">
        <f>ROUND(G71*H71,6)</f>
      </c>
      <c r="L71" s="29">
        <v>0</v>
      </c>
      <c s="24">
        <f>ROUND(ROUND(L71,2)*ROUND(G71,3),2)</f>
      </c>
      <c s="27" t="s">
        <v>55</v>
      </c>
      <c>
        <f>(M71*21)/100</f>
      </c>
      <c t="s">
        <v>27</v>
      </c>
    </row>
    <row r="72" spans="1:5" ht="12.75" customHeight="1">
      <c r="A72" s="30" t="s">
        <v>56</v>
      </c>
      <c r="E72" s="31" t="s">
        <v>2311</v>
      </c>
    </row>
    <row r="73" spans="1:5" ht="12.75" customHeight="1">
      <c r="A73" s="30" t="s">
        <v>57</v>
      </c>
      <c r="E73" s="32" t="s">
        <v>4</v>
      </c>
    </row>
    <row r="74" spans="5:5" ht="12.75" customHeight="1">
      <c r="E74" s="31" t="s">
        <v>58</v>
      </c>
    </row>
    <row r="75" spans="1:16" ht="12.75" customHeight="1">
      <c r="A75" t="s">
        <v>50</v>
      </c>
      <c s="6" t="s">
        <v>108</v>
      </c>
      <c s="6" t="s">
        <v>2312</v>
      </c>
      <c t="s">
        <v>4</v>
      </c>
      <c s="26" t="s">
        <v>2313</v>
      </c>
      <c s="27" t="s">
        <v>98</v>
      </c>
      <c s="28">
        <v>1</v>
      </c>
      <c s="27">
        <v>0</v>
      </c>
      <c s="27">
        <f>ROUND(G75*H75,6)</f>
      </c>
      <c r="L75" s="29">
        <v>0</v>
      </c>
      <c s="24">
        <f>ROUND(ROUND(L75,2)*ROUND(G75,3),2)</f>
      </c>
      <c s="27" t="s">
        <v>55</v>
      </c>
      <c>
        <f>(M75*21)/100</f>
      </c>
      <c t="s">
        <v>27</v>
      </c>
    </row>
    <row r="76" spans="1:5" ht="12.75" customHeight="1">
      <c r="A76" s="30" t="s">
        <v>56</v>
      </c>
      <c r="E76" s="31" t="s">
        <v>2313</v>
      </c>
    </row>
    <row r="77" spans="1:5" ht="12.75" customHeight="1">
      <c r="A77" s="30" t="s">
        <v>57</v>
      </c>
      <c r="E77" s="32" t="s">
        <v>4</v>
      </c>
    </row>
    <row r="78" spans="5:5" ht="12.75" customHeight="1">
      <c r="E78" s="31" t="s">
        <v>58</v>
      </c>
    </row>
    <row r="79" spans="1:16" ht="12.75" customHeight="1">
      <c r="A79" t="s">
        <v>50</v>
      </c>
      <c s="6" t="s">
        <v>111</v>
      </c>
      <c s="6" t="s">
        <v>2314</v>
      </c>
      <c t="s">
        <v>4</v>
      </c>
      <c s="26" t="s">
        <v>2315</v>
      </c>
      <c s="27" t="s">
        <v>98</v>
      </c>
      <c s="28">
        <v>6</v>
      </c>
      <c s="27">
        <v>0</v>
      </c>
      <c s="27">
        <f>ROUND(G79*H79,6)</f>
      </c>
      <c r="L79" s="29">
        <v>0</v>
      </c>
      <c s="24">
        <f>ROUND(ROUND(L79,2)*ROUND(G79,3),2)</f>
      </c>
      <c s="27" t="s">
        <v>55</v>
      </c>
      <c>
        <f>(M79*21)/100</f>
      </c>
      <c t="s">
        <v>27</v>
      </c>
    </row>
    <row r="80" spans="1:5" ht="12.75" customHeight="1">
      <c r="A80" s="30" t="s">
        <v>56</v>
      </c>
      <c r="E80" s="31" t="s">
        <v>2315</v>
      </c>
    </row>
    <row r="81" spans="1:5" ht="12.75" customHeight="1">
      <c r="A81" s="30" t="s">
        <v>57</v>
      </c>
      <c r="E81" s="32" t="s">
        <v>4</v>
      </c>
    </row>
    <row r="82" spans="5:5" ht="12.75" customHeight="1">
      <c r="E82" s="31" t="s">
        <v>2316</v>
      </c>
    </row>
    <row r="83" spans="1:16" ht="12.75" customHeight="1">
      <c r="A83" t="s">
        <v>50</v>
      </c>
      <c s="6" t="s">
        <v>114</v>
      </c>
      <c s="6" t="s">
        <v>2317</v>
      </c>
      <c t="s">
        <v>4</v>
      </c>
      <c s="26" t="s">
        <v>2318</v>
      </c>
      <c s="27" t="s">
        <v>98</v>
      </c>
      <c s="28">
        <v>1</v>
      </c>
      <c s="27">
        <v>0</v>
      </c>
      <c s="27">
        <f>ROUND(G83*H83,6)</f>
      </c>
      <c r="L83" s="29">
        <v>0</v>
      </c>
      <c s="24">
        <f>ROUND(ROUND(L83,2)*ROUND(G83,3),2)</f>
      </c>
      <c s="27" t="s">
        <v>55</v>
      </c>
      <c>
        <f>(M83*21)/100</f>
      </c>
      <c t="s">
        <v>27</v>
      </c>
    </row>
    <row r="84" spans="1:5" ht="12.75" customHeight="1">
      <c r="A84" s="30" t="s">
        <v>56</v>
      </c>
      <c r="E84" s="31" t="s">
        <v>2318</v>
      </c>
    </row>
    <row r="85" spans="1:5" ht="12.75" customHeight="1">
      <c r="A85" s="30" t="s">
        <v>57</v>
      </c>
      <c r="E85" s="32" t="s">
        <v>4</v>
      </c>
    </row>
    <row r="86" spans="5:5" ht="12.75" customHeight="1">
      <c r="E86" s="31" t="s">
        <v>58</v>
      </c>
    </row>
    <row r="87" spans="1:16" ht="12.75" customHeight="1">
      <c r="A87" t="s">
        <v>50</v>
      </c>
      <c s="6" t="s">
        <v>117</v>
      </c>
      <c s="6" t="s">
        <v>1898</v>
      </c>
      <c t="s">
        <v>4</v>
      </c>
      <c s="26" t="s">
        <v>1899</v>
      </c>
      <c s="27" t="s">
        <v>98</v>
      </c>
      <c s="28">
        <v>5</v>
      </c>
      <c s="27">
        <v>0</v>
      </c>
      <c s="27">
        <f>ROUND(G87*H87,6)</f>
      </c>
      <c r="L87" s="29">
        <v>0</v>
      </c>
      <c s="24">
        <f>ROUND(ROUND(L87,2)*ROUND(G87,3),2)</f>
      </c>
      <c s="27" t="s">
        <v>55</v>
      </c>
      <c>
        <f>(M87*21)/100</f>
      </c>
      <c t="s">
        <v>27</v>
      </c>
    </row>
    <row r="88" spans="1:5" ht="12.75" customHeight="1">
      <c r="A88" s="30" t="s">
        <v>56</v>
      </c>
      <c r="E88" s="31" t="s">
        <v>1899</v>
      </c>
    </row>
    <row r="89" spans="1:5" ht="12.75" customHeight="1">
      <c r="A89" s="30" t="s">
        <v>57</v>
      </c>
      <c r="E89" s="32" t="s">
        <v>4</v>
      </c>
    </row>
    <row r="90" spans="5:5" ht="12.75" customHeight="1">
      <c r="E90" s="31" t="s">
        <v>58</v>
      </c>
    </row>
    <row r="91" spans="1:16" ht="12.75" customHeight="1">
      <c r="A91" t="s">
        <v>50</v>
      </c>
      <c s="6" t="s">
        <v>121</v>
      </c>
      <c s="6" t="s">
        <v>2319</v>
      </c>
      <c t="s">
        <v>4</v>
      </c>
      <c s="26" t="s">
        <v>2320</v>
      </c>
      <c s="27" t="s">
        <v>98</v>
      </c>
      <c s="28">
        <v>6</v>
      </c>
      <c s="27">
        <v>0</v>
      </c>
      <c s="27">
        <f>ROUND(G91*H91,6)</f>
      </c>
      <c r="L91" s="29">
        <v>0</v>
      </c>
      <c s="24">
        <f>ROUND(ROUND(L91,2)*ROUND(G91,3),2)</f>
      </c>
      <c s="27" t="s">
        <v>55</v>
      </c>
      <c>
        <f>(M91*21)/100</f>
      </c>
      <c t="s">
        <v>27</v>
      </c>
    </row>
    <row r="92" spans="1:5" ht="12.75" customHeight="1">
      <c r="A92" s="30" t="s">
        <v>56</v>
      </c>
      <c r="E92" s="31" t="s">
        <v>2320</v>
      </c>
    </row>
    <row r="93" spans="1:5" ht="12.75" customHeight="1">
      <c r="A93" s="30" t="s">
        <v>57</v>
      </c>
      <c r="E93" s="32" t="s">
        <v>4</v>
      </c>
    </row>
    <row r="94" spans="5:5" ht="12.75" customHeight="1">
      <c r="E94" s="31" t="s">
        <v>58</v>
      </c>
    </row>
    <row r="95" spans="1:16" ht="12.75" customHeight="1">
      <c r="A95" t="s">
        <v>50</v>
      </c>
      <c s="6" t="s">
        <v>126</v>
      </c>
      <c s="6" t="s">
        <v>2321</v>
      </c>
      <c t="s">
        <v>4</v>
      </c>
      <c s="26" t="s">
        <v>2322</v>
      </c>
      <c s="27" t="s">
        <v>98</v>
      </c>
      <c s="28">
        <v>6</v>
      </c>
      <c s="27">
        <v>0</v>
      </c>
      <c s="27">
        <f>ROUND(G95*H95,6)</f>
      </c>
      <c r="L95" s="29">
        <v>0</v>
      </c>
      <c s="24">
        <f>ROUND(ROUND(L95,2)*ROUND(G95,3),2)</f>
      </c>
      <c s="27" t="s">
        <v>55</v>
      </c>
      <c>
        <f>(M95*21)/100</f>
      </c>
      <c t="s">
        <v>27</v>
      </c>
    </row>
    <row r="96" spans="1:5" ht="12.75" customHeight="1">
      <c r="A96" s="30" t="s">
        <v>56</v>
      </c>
      <c r="E96" s="31" t="s">
        <v>2322</v>
      </c>
    </row>
    <row r="97" spans="1:5" ht="12.75" customHeight="1">
      <c r="A97" s="30" t="s">
        <v>57</v>
      </c>
      <c r="E97" s="32" t="s">
        <v>4</v>
      </c>
    </row>
    <row r="98" spans="5:5" ht="12.75" customHeight="1">
      <c r="E98" s="31" t="s">
        <v>58</v>
      </c>
    </row>
    <row r="99" spans="1:16" ht="12.75" customHeight="1">
      <c r="A99" t="s">
        <v>50</v>
      </c>
      <c s="6" t="s">
        <v>130</v>
      </c>
      <c s="6" t="s">
        <v>1569</v>
      </c>
      <c t="s">
        <v>4</v>
      </c>
      <c s="26" t="s">
        <v>1570</v>
      </c>
      <c s="27" t="s">
        <v>98</v>
      </c>
      <c s="28">
        <v>1</v>
      </c>
      <c s="27">
        <v>0</v>
      </c>
      <c s="27">
        <f>ROUND(G99*H99,6)</f>
      </c>
      <c r="L99" s="29">
        <v>0</v>
      </c>
      <c s="24">
        <f>ROUND(ROUND(L99,2)*ROUND(G99,3),2)</f>
      </c>
      <c s="27" t="s">
        <v>55</v>
      </c>
      <c>
        <f>(M99*21)/100</f>
      </c>
      <c t="s">
        <v>27</v>
      </c>
    </row>
    <row r="100" spans="1:5" ht="12.75" customHeight="1">
      <c r="A100" s="30" t="s">
        <v>56</v>
      </c>
      <c r="E100" s="31" t="s">
        <v>1570</v>
      </c>
    </row>
    <row r="101" spans="1:5" ht="12.75" customHeight="1">
      <c r="A101" s="30" t="s">
        <v>57</v>
      </c>
      <c r="E101" s="32" t="s">
        <v>4</v>
      </c>
    </row>
    <row r="102" spans="5:5" ht="12.75" customHeight="1">
      <c r="E102" s="31" t="s">
        <v>58</v>
      </c>
    </row>
    <row r="103" spans="1:16" ht="12.75" customHeight="1">
      <c r="A103" t="s">
        <v>50</v>
      </c>
      <c s="6" t="s">
        <v>133</v>
      </c>
      <c s="6" t="s">
        <v>1573</v>
      </c>
      <c t="s">
        <v>4</v>
      </c>
      <c s="26" t="s">
        <v>1574</v>
      </c>
      <c s="27" t="s">
        <v>98</v>
      </c>
      <c s="28">
        <v>1</v>
      </c>
      <c s="27">
        <v>0</v>
      </c>
      <c s="27">
        <f>ROUND(G103*H103,6)</f>
      </c>
      <c r="L103" s="29">
        <v>0</v>
      </c>
      <c s="24">
        <f>ROUND(ROUND(L103,2)*ROUND(G103,3),2)</f>
      </c>
      <c s="27" t="s">
        <v>55</v>
      </c>
      <c>
        <f>(M103*21)/100</f>
      </c>
      <c t="s">
        <v>27</v>
      </c>
    </row>
    <row r="104" spans="1:5" ht="12.75" customHeight="1">
      <c r="A104" s="30" t="s">
        <v>56</v>
      </c>
      <c r="E104" s="31" t="s">
        <v>1574</v>
      </c>
    </row>
    <row r="105" spans="1:5" ht="12.75" customHeight="1">
      <c r="A105" s="30" t="s">
        <v>57</v>
      </c>
      <c r="E105" s="32" t="s">
        <v>4</v>
      </c>
    </row>
    <row r="106" spans="5:5" ht="12.75" customHeight="1">
      <c r="E106" s="31" t="s">
        <v>58</v>
      </c>
    </row>
    <row r="107" spans="1:16" ht="12.75" customHeight="1">
      <c r="A107" t="s">
        <v>50</v>
      </c>
      <c s="6" t="s">
        <v>136</v>
      </c>
      <c s="6" t="s">
        <v>2323</v>
      </c>
      <c t="s">
        <v>4</v>
      </c>
      <c s="26" t="s">
        <v>2324</v>
      </c>
      <c s="27" t="s">
        <v>98</v>
      </c>
      <c s="28">
        <v>2</v>
      </c>
      <c s="27">
        <v>0</v>
      </c>
      <c s="27">
        <f>ROUND(G107*H107,6)</f>
      </c>
      <c r="L107" s="29">
        <v>0</v>
      </c>
      <c s="24">
        <f>ROUND(ROUND(L107,2)*ROUND(G107,3),2)</f>
      </c>
      <c s="27" t="s">
        <v>55</v>
      </c>
      <c>
        <f>(M107*21)/100</f>
      </c>
      <c t="s">
        <v>27</v>
      </c>
    </row>
    <row r="108" spans="1:5" ht="12.75" customHeight="1">
      <c r="A108" s="30" t="s">
        <v>56</v>
      </c>
      <c r="E108" s="31" t="s">
        <v>2324</v>
      </c>
    </row>
    <row r="109" spans="1:5" ht="12.75" customHeight="1">
      <c r="A109" s="30" t="s">
        <v>57</v>
      </c>
      <c r="E109" s="32" t="s">
        <v>4</v>
      </c>
    </row>
    <row r="110" spans="5:5" ht="12.75" customHeight="1">
      <c r="E110" s="31" t="s">
        <v>2325</v>
      </c>
    </row>
    <row r="111" spans="1:16" ht="12.75" customHeight="1">
      <c r="A111" t="s">
        <v>50</v>
      </c>
      <c s="6" t="s">
        <v>139</v>
      </c>
      <c s="6" t="s">
        <v>2326</v>
      </c>
      <c t="s">
        <v>4</v>
      </c>
      <c s="26" t="s">
        <v>2327</v>
      </c>
      <c s="27" t="s">
        <v>98</v>
      </c>
      <c s="28">
        <v>2</v>
      </c>
      <c s="27">
        <v>0</v>
      </c>
      <c s="27">
        <f>ROUND(G111*H111,6)</f>
      </c>
      <c r="L111" s="29">
        <v>0</v>
      </c>
      <c s="24">
        <f>ROUND(ROUND(L111,2)*ROUND(G111,3),2)</f>
      </c>
      <c s="27" t="s">
        <v>55</v>
      </c>
      <c>
        <f>(M111*21)/100</f>
      </c>
      <c t="s">
        <v>27</v>
      </c>
    </row>
    <row r="112" spans="1:5" ht="12.75" customHeight="1">
      <c r="A112" s="30" t="s">
        <v>56</v>
      </c>
      <c r="E112" s="31" t="s">
        <v>2327</v>
      </c>
    </row>
    <row r="113" spans="1:5" ht="12.75" customHeight="1">
      <c r="A113" s="30" t="s">
        <v>57</v>
      </c>
      <c r="E113" s="32" t="s">
        <v>4</v>
      </c>
    </row>
    <row r="114" spans="5:5" ht="12.75" customHeight="1">
      <c r="E114" s="31" t="s">
        <v>2056</v>
      </c>
    </row>
    <row r="115" spans="1:16" ht="12.75" customHeight="1">
      <c r="A115" t="s">
        <v>50</v>
      </c>
      <c s="6" t="s">
        <v>142</v>
      </c>
      <c s="6" t="s">
        <v>2166</v>
      </c>
      <c t="s">
        <v>4</v>
      </c>
      <c s="26" t="s">
        <v>2167</v>
      </c>
      <c s="27" t="s">
        <v>98</v>
      </c>
      <c s="28">
        <v>8</v>
      </c>
      <c s="27">
        <v>0</v>
      </c>
      <c s="27">
        <f>ROUND(G115*H115,6)</f>
      </c>
      <c r="L115" s="29">
        <v>0</v>
      </c>
      <c s="24">
        <f>ROUND(ROUND(L115,2)*ROUND(G115,3),2)</f>
      </c>
      <c s="27" t="s">
        <v>55</v>
      </c>
      <c>
        <f>(M115*21)/100</f>
      </c>
      <c t="s">
        <v>27</v>
      </c>
    </row>
    <row r="116" spans="1:5" ht="12.75" customHeight="1">
      <c r="A116" s="30" t="s">
        <v>56</v>
      </c>
      <c r="E116" s="31" t="s">
        <v>2167</v>
      </c>
    </row>
    <row r="117" spans="1:5" ht="12.75" customHeight="1">
      <c r="A117" s="30" t="s">
        <v>57</v>
      </c>
      <c r="E117" s="32" t="s">
        <v>4</v>
      </c>
    </row>
    <row r="118" spans="5:5" ht="12.75" customHeight="1">
      <c r="E118" s="31" t="s">
        <v>58</v>
      </c>
    </row>
    <row r="119" spans="1:16" ht="12.75" customHeight="1">
      <c r="A119" t="s">
        <v>50</v>
      </c>
      <c s="6" t="s">
        <v>145</v>
      </c>
      <c s="6" t="s">
        <v>2328</v>
      </c>
      <c t="s">
        <v>4</v>
      </c>
      <c s="26" t="s">
        <v>2329</v>
      </c>
      <c s="27" t="s">
        <v>98</v>
      </c>
      <c s="28">
        <v>2</v>
      </c>
      <c s="27">
        <v>0</v>
      </c>
      <c s="27">
        <f>ROUND(G119*H119,6)</f>
      </c>
      <c r="L119" s="29">
        <v>0</v>
      </c>
      <c s="24">
        <f>ROUND(ROUND(L119,2)*ROUND(G119,3),2)</f>
      </c>
      <c s="27" t="s">
        <v>55</v>
      </c>
      <c>
        <f>(M119*21)/100</f>
      </c>
      <c t="s">
        <v>27</v>
      </c>
    </row>
    <row r="120" spans="1:5" ht="12.75" customHeight="1">
      <c r="A120" s="30" t="s">
        <v>56</v>
      </c>
      <c r="E120" s="31" t="s">
        <v>2329</v>
      </c>
    </row>
    <row r="121" spans="1:5" ht="12.75" customHeight="1">
      <c r="A121" s="30" t="s">
        <v>57</v>
      </c>
      <c r="E121" s="32" t="s">
        <v>4</v>
      </c>
    </row>
    <row r="122" spans="5:5" ht="12.75" customHeight="1">
      <c r="E122" s="31" t="s">
        <v>58</v>
      </c>
    </row>
    <row r="123" spans="1:16" ht="12.75" customHeight="1">
      <c r="A123" t="s">
        <v>50</v>
      </c>
      <c s="6" t="s">
        <v>148</v>
      </c>
      <c s="6" t="s">
        <v>2330</v>
      </c>
      <c t="s">
        <v>4</v>
      </c>
      <c s="26" t="s">
        <v>2331</v>
      </c>
      <c s="27" t="s">
        <v>98</v>
      </c>
      <c s="28">
        <v>2</v>
      </c>
      <c s="27">
        <v>0</v>
      </c>
      <c s="27">
        <f>ROUND(G123*H123,6)</f>
      </c>
      <c r="L123" s="29">
        <v>0</v>
      </c>
      <c s="24">
        <f>ROUND(ROUND(L123,2)*ROUND(G123,3),2)</f>
      </c>
      <c s="27" t="s">
        <v>55</v>
      </c>
      <c>
        <f>(M123*21)/100</f>
      </c>
      <c t="s">
        <v>27</v>
      </c>
    </row>
    <row r="124" spans="1:5" ht="12.75" customHeight="1">
      <c r="A124" s="30" t="s">
        <v>56</v>
      </c>
      <c r="E124" s="31" t="s">
        <v>2331</v>
      </c>
    </row>
    <row r="125" spans="1:5" ht="12.75" customHeight="1">
      <c r="A125" s="30" t="s">
        <v>57</v>
      </c>
      <c r="E125" s="32" t="s">
        <v>4</v>
      </c>
    </row>
    <row r="126" spans="5:5" ht="12.75" customHeight="1">
      <c r="E126" s="31" t="s">
        <v>2056</v>
      </c>
    </row>
    <row r="127" spans="1:16" ht="12.75" customHeight="1">
      <c r="A127" t="s">
        <v>50</v>
      </c>
      <c s="6" t="s">
        <v>151</v>
      </c>
      <c s="6" t="s">
        <v>2332</v>
      </c>
      <c t="s">
        <v>4</v>
      </c>
      <c s="26" t="s">
        <v>2333</v>
      </c>
      <c s="27" t="s">
        <v>98</v>
      </c>
      <c s="28">
        <v>2</v>
      </c>
      <c s="27">
        <v>0</v>
      </c>
      <c s="27">
        <f>ROUND(G127*H127,6)</f>
      </c>
      <c r="L127" s="29">
        <v>0</v>
      </c>
      <c s="24">
        <f>ROUND(ROUND(L127,2)*ROUND(G127,3),2)</f>
      </c>
      <c s="27" t="s">
        <v>55</v>
      </c>
      <c>
        <f>(M127*21)/100</f>
      </c>
      <c t="s">
        <v>27</v>
      </c>
    </row>
    <row r="128" spans="1:5" ht="12.75" customHeight="1">
      <c r="A128" s="30" t="s">
        <v>56</v>
      </c>
      <c r="E128" s="31" t="s">
        <v>2333</v>
      </c>
    </row>
    <row r="129" spans="1:5" ht="12.75" customHeight="1">
      <c r="A129" s="30" t="s">
        <v>57</v>
      </c>
      <c r="E129" s="32" t="s">
        <v>4</v>
      </c>
    </row>
    <row r="130" spans="5:5" ht="12.75" customHeight="1">
      <c r="E130" s="31" t="s">
        <v>2056</v>
      </c>
    </row>
    <row r="131" spans="1:16" ht="12.75" customHeight="1">
      <c r="A131" t="s">
        <v>50</v>
      </c>
      <c s="6" t="s">
        <v>154</v>
      </c>
      <c s="6" t="s">
        <v>2334</v>
      </c>
      <c t="s">
        <v>4</v>
      </c>
      <c s="26" t="s">
        <v>2335</v>
      </c>
      <c s="27" t="s">
        <v>98</v>
      </c>
      <c s="28">
        <v>2</v>
      </c>
      <c s="27">
        <v>0</v>
      </c>
      <c s="27">
        <f>ROUND(G131*H131,6)</f>
      </c>
      <c r="L131" s="29">
        <v>0</v>
      </c>
      <c s="24">
        <f>ROUND(ROUND(L131,2)*ROUND(G131,3),2)</f>
      </c>
      <c s="27" t="s">
        <v>55</v>
      </c>
      <c>
        <f>(M131*21)/100</f>
      </c>
      <c t="s">
        <v>27</v>
      </c>
    </row>
    <row r="132" spans="1:5" ht="12.75" customHeight="1">
      <c r="A132" s="30" t="s">
        <v>56</v>
      </c>
      <c r="E132" s="31" t="s">
        <v>2335</v>
      </c>
    </row>
    <row r="133" spans="1:5" ht="12.75" customHeight="1">
      <c r="A133" s="30" t="s">
        <v>57</v>
      </c>
      <c r="E133" s="32" t="s">
        <v>4</v>
      </c>
    </row>
    <row r="134" spans="5:5" ht="12.75" customHeight="1">
      <c r="E134" s="31" t="s">
        <v>58</v>
      </c>
    </row>
    <row r="135" spans="1:16" ht="12.75" customHeight="1">
      <c r="A135" t="s">
        <v>50</v>
      </c>
      <c s="6" t="s">
        <v>157</v>
      </c>
      <c s="6" t="s">
        <v>2336</v>
      </c>
      <c t="s">
        <v>4</v>
      </c>
      <c s="26" t="s">
        <v>2337</v>
      </c>
      <c s="27" t="s">
        <v>98</v>
      </c>
      <c s="28">
        <v>2</v>
      </c>
      <c s="27">
        <v>0</v>
      </c>
      <c s="27">
        <f>ROUND(G135*H135,6)</f>
      </c>
      <c r="L135" s="29">
        <v>0</v>
      </c>
      <c s="24">
        <f>ROUND(ROUND(L135,2)*ROUND(G135,3),2)</f>
      </c>
      <c s="27" t="s">
        <v>55</v>
      </c>
      <c>
        <f>(M135*21)/100</f>
      </c>
      <c t="s">
        <v>27</v>
      </c>
    </row>
    <row r="136" spans="1:5" ht="12.75" customHeight="1">
      <c r="A136" s="30" t="s">
        <v>56</v>
      </c>
      <c r="E136" s="31" t="s">
        <v>2337</v>
      </c>
    </row>
    <row r="137" spans="1:5" ht="12.75" customHeight="1">
      <c r="A137" s="30" t="s">
        <v>57</v>
      </c>
      <c r="E137" s="32" t="s">
        <v>4</v>
      </c>
    </row>
    <row r="138" spans="5:5" ht="12.75" customHeight="1">
      <c r="E138" s="31" t="s">
        <v>58</v>
      </c>
    </row>
    <row r="139" spans="1:16" ht="12.75" customHeight="1">
      <c r="A139" t="s">
        <v>50</v>
      </c>
      <c s="6" t="s">
        <v>161</v>
      </c>
      <c s="6" t="s">
        <v>1544</v>
      </c>
      <c t="s">
        <v>4</v>
      </c>
      <c s="26" t="s">
        <v>1341</v>
      </c>
      <c s="27" t="s">
        <v>98</v>
      </c>
      <c s="28">
        <v>6</v>
      </c>
      <c s="27">
        <v>0</v>
      </c>
      <c s="27">
        <f>ROUND(G139*H139,6)</f>
      </c>
      <c r="L139" s="29">
        <v>0</v>
      </c>
      <c s="24">
        <f>ROUND(ROUND(L139,2)*ROUND(G139,3),2)</f>
      </c>
      <c s="27" t="s">
        <v>55</v>
      </c>
      <c>
        <f>(M139*21)/100</f>
      </c>
      <c t="s">
        <v>27</v>
      </c>
    </row>
    <row r="140" spans="1:5" ht="12.75" customHeight="1">
      <c r="A140" s="30" t="s">
        <v>56</v>
      </c>
      <c r="E140" s="31" t="s">
        <v>1341</v>
      </c>
    </row>
    <row r="141" spans="1:5" ht="12.75" customHeight="1">
      <c r="A141" s="30" t="s">
        <v>57</v>
      </c>
      <c r="E141" s="32" t="s">
        <v>4</v>
      </c>
    </row>
    <row r="142" spans="5:5" ht="12.75" customHeight="1">
      <c r="E142" s="31" t="s">
        <v>58</v>
      </c>
    </row>
    <row r="143" spans="1:16" ht="12.75" customHeight="1">
      <c r="A143" t="s">
        <v>50</v>
      </c>
      <c s="6" t="s">
        <v>164</v>
      </c>
      <c s="6" t="s">
        <v>2048</v>
      </c>
      <c t="s">
        <v>4</v>
      </c>
      <c s="26" t="s">
        <v>2049</v>
      </c>
      <c s="27" t="s">
        <v>98</v>
      </c>
      <c s="28">
        <v>4</v>
      </c>
      <c s="27">
        <v>0</v>
      </c>
      <c s="27">
        <f>ROUND(G143*H143,6)</f>
      </c>
      <c r="L143" s="29">
        <v>0</v>
      </c>
      <c s="24">
        <f>ROUND(ROUND(L143,2)*ROUND(G143,3),2)</f>
      </c>
      <c s="27" t="s">
        <v>55</v>
      </c>
      <c>
        <f>(M143*21)/100</f>
      </c>
      <c t="s">
        <v>27</v>
      </c>
    </row>
    <row r="144" spans="1:5" ht="12.75" customHeight="1">
      <c r="A144" s="30" t="s">
        <v>56</v>
      </c>
      <c r="E144" s="31" t="s">
        <v>2049</v>
      </c>
    </row>
    <row r="145" spans="1:5" ht="12.75" customHeight="1">
      <c r="A145" s="30" t="s">
        <v>57</v>
      </c>
      <c r="E145" s="32" t="s">
        <v>4</v>
      </c>
    </row>
    <row r="146" spans="5:5" ht="12.75" customHeight="1">
      <c r="E146" s="31" t="s">
        <v>58</v>
      </c>
    </row>
    <row r="147" spans="1:16" ht="12.75" customHeight="1">
      <c r="A147" t="s">
        <v>50</v>
      </c>
      <c s="6" t="s">
        <v>167</v>
      </c>
      <c s="6" t="s">
        <v>2338</v>
      </c>
      <c t="s">
        <v>4</v>
      </c>
      <c s="26" t="s">
        <v>2339</v>
      </c>
      <c s="27" t="s">
        <v>98</v>
      </c>
      <c s="28">
        <v>2</v>
      </c>
      <c s="27">
        <v>0</v>
      </c>
      <c s="27">
        <f>ROUND(G147*H147,6)</f>
      </c>
      <c r="L147" s="29">
        <v>0</v>
      </c>
      <c s="24">
        <f>ROUND(ROUND(L147,2)*ROUND(G147,3),2)</f>
      </c>
      <c s="27" t="s">
        <v>55</v>
      </c>
      <c>
        <f>(M147*21)/100</f>
      </c>
      <c t="s">
        <v>27</v>
      </c>
    </row>
    <row r="148" spans="1:5" ht="12.75" customHeight="1">
      <c r="A148" s="30" t="s">
        <v>56</v>
      </c>
      <c r="E148" s="31" t="s">
        <v>2339</v>
      </c>
    </row>
    <row r="149" spans="1:5" ht="12.75" customHeight="1">
      <c r="A149" s="30" t="s">
        <v>57</v>
      </c>
      <c r="E149" s="32" t="s">
        <v>4</v>
      </c>
    </row>
    <row r="150" spans="5:5" ht="12.75" customHeight="1">
      <c r="E150" s="31" t="s">
        <v>58</v>
      </c>
    </row>
    <row r="151" spans="1:16" ht="12.75" customHeight="1">
      <c r="A151" t="s">
        <v>50</v>
      </c>
      <c s="6" t="s">
        <v>170</v>
      </c>
      <c s="6" t="s">
        <v>1461</v>
      </c>
      <c t="s">
        <v>4</v>
      </c>
      <c s="26" t="s">
        <v>1462</v>
      </c>
      <c s="27" t="s">
        <v>82</v>
      </c>
      <c s="28">
        <v>100</v>
      </c>
      <c s="27">
        <v>0</v>
      </c>
      <c s="27">
        <f>ROUND(G151*H151,6)</f>
      </c>
      <c r="L151" s="29">
        <v>0</v>
      </c>
      <c s="24">
        <f>ROUND(ROUND(L151,2)*ROUND(G151,3),2)</f>
      </c>
      <c s="27" t="s">
        <v>55</v>
      </c>
      <c>
        <f>(M151*21)/100</f>
      </c>
      <c t="s">
        <v>27</v>
      </c>
    </row>
    <row r="152" spans="1:5" ht="12.75" customHeight="1">
      <c r="A152" s="30" t="s">
        <v>56</v>
      </c>
      <c r="E152" s="31" t="s">
        <v>1462</v>
      </c>
    </row>
    <row r="153" spans="1:5" ht="12.75" customHeight="1">
      <c r="A153" s="30" t="s">
        <v>57</v>
      </c>
      <c r="E153" s="32" t="s">
        <v>4</v>
      </c>
    </row>
    <row r="154" spans="5:5" ht="12.75" customHeight="1">
      <c r="E154" s="31" t="s">
        <v>58</v>
      </c>
    </row>
    <row r="155" spans="1:16" ht="12.75" customHeight="1">
      <c r="A155" t="s">
        <v>50</v>
      </c>
      <c s="6" t="s">
        <v>173</v>
      </c>
      <c s="6" t="s">
        <v>362</v>
      </c>
      <c t="s">
        <v>4</v>
      </c>
      <c s="26" t="s">
        <v>363</v>
      </c>
      <c s="27" t="s">
        <v>98</v>
      </c>
      <c s="28">
        <v>90</v>
      </c>
      <c s="27">
        <v>0</v>
      </c>
      <c s="27">
        <f>ROUND(G155*H155,6)</f>
      </c>
      <c r="L155" s="29">
        <v>0</v>
      </c>
      <c s="24">
        <f>ROUND(ROUND(L155,2)*ROUND(G155,3),2)</f>
      </c>
      <c s="27" t="s">
        <v>55</v>
      </c>
      <c>
        <f>(M155*21)/100</f>
      </c>
      <c t="s">
        <v>27</v>
      </c>
    </row>
    <row r="156" spans="1:5" ht="12.75" customHeight="1">
      <c r="A156" s="30" t="s">
        <v>56</v>
      </c>
      <c r="E156" s="31" t="s">
        <v>363</v>
      </c>
    </row>
    <row r="157" spans="1:5" ht="12.75" customHeight="1">
      <c r="A157" s="30" t="s">
        <v>57</v>
      </c>
      <c r="E157" s="32" t="s">
        <v>4</v>
      </c>
    </row>
    <row r="158" spans="5:5" ht="12.75" customHeight="1">
      <c r="E158" s="31" t="s">
        <v>58</v>
      </c>
    </row>
    <row r="159" spans="1:16" ht="12.75" customHeight="1">
      <c r="A159" t="s">
        <v>50</v>
      </c>
      <c s="6" t="s">
        <v>176</v>
      </c>
      <c s="6" t="s">
        <v>1465</v>
      </c>
      <c t="s">
        <v>4</v>
      </c>
      <c s="26" t="s">
        <v>1466</v>
      </c>
      <c s="27" t="s">
        <v>98</v>
      </c>
      <c s="28">
        <v>90</v>
      </c>
      <c s="27">
        <v>0</v>
      </c>
      <c s="27">
        <f>ROUND(G159*H159,6)</f>
      </c>
      <c r="L159" s="29">
        <v>0</v>
      </c>
      <c s="24">
        <f>ROUND(ROUND(L159,2)*ROUND(G159,3),2)</f>
      </c>
      <c s="27" t="s">
        <v>55</v>
      </c>
      <c>
        <f>(M159*21)/100</f>
      </c>
      <c t="s">
        <v>27</v>
      </c>
    </row>
    <row r="160" spans="1:5" ht="12.75" customHeight="1">
      <c r="A160" s="30" t="s">
        <v>56</v>
      </c>
      <c r="E160" s="31" t="s">
        <v>1466</v>
      </c>
    </row>
    <row r="161" spans="1:5" ht="12.75" customHeight="1">
      <c r="A161" s="30" t="s">
        <v>57</v>
      </c>
      <c r="E161" s="32" t="s">
        <v>4</v>
      </c>
    </row>
    <row r="162" spans="5:5" ht="12.75" customHeight="1">
      <c r="E162" s="31" t="s">
        <v>58</v>
      </c>
    </row>
    <row r="163" spans="1:16" ht="12.75" customHeight="1">
      <c r="A163" t="s">
        <v>50</v>
      </c>
      <c s="6" t="s">
        <v>179</v>
      </c>
      <c s="6" t="s">
        <v>2144</v>
      </c>
      <c t="s">
        <v>4</v>
      </c>
      <c s="26" t="s">
        <v>2145</v>
      </c>
      <c s="27" t="s">
        <v>82</v>
      </c>
      <c s="28">
        <v>135</v>
      </c>
      <c s="27">
        <v>0</v>
      </c>
      <c s="27">
        <f>ROUND(G163*H163,6)</f>
      </c>
      <c r="L163" s="29">
        <v>0</v>
      </c>
      <c s="24">
        <f>ROUND(ROUND(L163,2)*ROUND(G163,3),2)</f>
      </c>
      <c s="27" t="s">
        <v>55</v>
      </c>
      <c>
        <f>(M163*21)/100</f>
      </c>
      <c t="s">
        <v>27</v>
      </c>
    </row>
    <row r="164" spans="1:5" ht="12.75" customHeight="1">
      <c r="A164" s="30" t="s">
        <v>56</v>
      </c>
      <c r="E164" s="31" t="s">
        <v>2145</v>
      </c>
    </row>
    <row r="165" spans="1:5" ht="12.75" customHeight="1">
      <c r="A165" s="30" t="s">
        <v>57</v>
      </c>
      <c r="E165" s="32" t="s">
        <v>4</v>
      </c>
    </row>
    <row r="166" spans="5:5" ht="12.75" customHeight="1">
      <c r="E166" s="31" t="s">
        <v>58</v>
      </c>
    </row>
    <row r="167" spans="1:16" ht="12.75" customHeight="1">
      <c r="A167" t="s">
        <v>50</v>
      </c>
      <c s="6" t="s">
        <v>182</v>
      </c>
      <c s="6" t="s">
        <v>2340</v>
      </c>
      <c t="s">
        <v>4</v>
      </c>
      <c s="26" t="s">
        <v>2341</v>
      </c>
      <c s="27" t="s">
        <v>82</v>
      </c>
      <c s="28">
        <v>60</v>
      </c>
      <c s="27">
        <v>0</v>
      </c>
      <c s="27">
        <f>ROUND(G167*H167,6)</f>
      </c>
      <c r="L167" s="29">
        <v>0</v>
      </c>
      <c s="24">
        <f>ROUND(ROUND(L167,2)*ROUND(G167,3),2)</f>
      </c>
      <c s="27" t="s">
        <v>55</v>
      </c>
      <c>
        <f>(M167*21)/100</f>
      </c>
      <c t="s">
        <v>27</v>
      </c>
    </row>
    <row r="168" spans="1:5" ht="12.75" customHeight="1">
      <c r="A168" s="30" t="s">
        <v>56</v>
      </c>
      <c r="E168" s="31" t="s">
        <v>2341</v>
      </c>
    </row>
    <row r="169" spans="1:5" ht="12.75" customHeight="1">
      <c r="A169" s="30" t="s">
        <v>57</v>
      </c>
      <c r="E169" s="32" t="s">
        <v>4</v>
      </c>
    </row>
    <row r="170" spans="5:5" ht="12.75" customHeight="1">
      <c r="E170" s="31" t="s">
        <v>58</v>
      </c>
    </row>
    <row r="171" spans="1:16" ht="12.75" customHeight="1">
      <c r="A171" t="s">
        <v>50</v>
      </c>
      <c s="6" t="s">
        <v>185</v>
      </c>
      <c s="6" t="s">
        <v>2146</v>
      </c>
      <c t="s">
        <v>4</v>
      </c>
      <c s="26" t="s">
        <v>2147</v>
      </c>
      <c s="27" t="s">
        <v>98</v>
      </c>
      <c s="28">
        <v>12</v>
      </c>
      <c s="27">
        <v>0</v>
      </c>
      <c s="27">
        <f>ROUND(G171*H171,6)</f>
      </c>
      <c r="L171" s="29">
        <v>0</v>
      </c>
      <c s="24">
        <f>ROUND(ROUND(L171,2)*ROUND(G171,3),2)</f>
      </c>
      <c s="27" t="s">
        <v>55</v>
      </c>
      <c>
        <f>(M171*21)/100</f>
      </c>
      <c t="s">
        <v>27</v>
      </c>
    </row>
    <row r="172" spans="1:5" ht="12.75" customHeight="1">
      <c r="A172" s="30" t="s">
        <v>56</v>
      </c>
      <c r="E172" s="31" t="s">
        <v>2147</v>
      </c>
    </row>
    <row r="173" spans="1:5" ht="12.75" customHeight="1">
      <c r="A173" s="30" t="s">
        <v>57</v>
      </c>
      <c r="E173" s="32" t="s">
        <v>4</v>
      </c>
    </row>
    <row r="174" spans="5:5" ht="12.75" customHeight="1">
      <c r="E174" s="31" t="s">
        <v>58</v>
      </c>
    </row>
    <row r="175" spans="1:16" ht="12.75" customHeight="1">
      <c r="A175" t="s">
        <v>50</v>
      </c>
      <c s="6" t="s">
        <v>188</v>
      </c>
      <c s="6" t="s">
        <v>2342</v>
      </c>
      <c t="s">
        <v>4</v>
      </c>
      <c s="26" t="s">
        <v>2343</v>
      </c>
      <c s="27" t="s">
        <v>98</v>
      </c>
      <c s="28">
        <v>8</v>
      </c>
      <c s="27">
        <v>0</v>
      </c>
      <c s="27">
        <f>ROUND(G175*H175,6)</f>
      </c>
      <c r="L175" s="29">
        <v>0</v>
      </c>
      <c s="24">
        <f>ROUND(ROUND(L175,2)*ROUND(G175,3),2)</f>
      </c>
      <c s="27" t="s">
        <v>55</v>
      </c>
      <c>
        <f>(M175*21)/100</f>
      </c>
      <c t="s">
        <v>27</v>
      </c>
    </row>
    <row r="176" spans="1:5" ht="12.75" customHeight="1">
      <c r="A176" s="30" t="s">
        <v>56</v>
      </c>
      <c r="E176" s="31" t="s">
        <v>2343</v>
      </c>
    </row>
    <row r="177" spans="1:5" ht="12.75" customHeight="1">
      <c r="A177" s="30" t="s">
        <v>57</v>
      </c>
      <c r="E177" s="32" t="s">
        <v>4</v>
      </c>
    </row>
    <row r="178" spans="5:5" ht="12.75" customHeight="1">
      <c r="E178" s="31" t="s">
        <v>58</v>
      </c>
    </row>
    <row r="179" spans="1:16" ht="12.75" customHeight="1">
      <c r="A179" t="s">
        <v>50</v>
      </c>
      <c s="6" t="s">
        <v>191</v>
      </c>
      <c s="6" t="s">
        <v>567</v>
      </c>
      <c t="s">
        <v>4</v>
      </c>
      <c s="26" t="s">
        <v>568</v>
      </c>
      <c s="27" t="s">
        <v>82</v>
      </c>
      <c s="28">
        <v>50</v>
      </c>
      <c s="27">
        <v>0</v>
      </c>
      <c s="27">
        <f>ROUND(G179*H179,6)</f>
      </c>
      <c r="L179" s="29">
        <v>0</v>
      </c>
      <c s="24">
        <f>ROUND(ROUND(L179,2)*ROUND(G179,3),2)</f>
      </c>
      <c s="27" t="s">
        <v>55</v>
      </c>
      <c>
        <f>(M179*21)/100</f>
      </c>
      <c t="s">
        <v>27</v>
      </c>
    </row>
    <row r="180" spans="1:5" ht="12.75" customHeight="1">
      <c r="A180" s="30" t="s">
        <v>56</v>
      </c>
      <c r="E180" s="31" t="s">
        <v>568</v>
      </c>
    </row>
    <row r="181" spans="1:5" ht="12.75" customHeight="1">
      <c r="A181" s="30" t="s">
        <v>57</v>
      </c>
      <c r="E181" s="32" t="s">
        <v>4</v>
      </c>
    </row>
    <row r="182" spans="5:5" ht="12.75" customHeight="1">
      <c r="E182" s="31" t="s">
        <v>58</v>
      </c>
    </row>
    <row r="183" spans="1:16" ht="12.75" customHeight="1">
      <c r="A183" t="s">
        <v>50</v>
      </c>
      <c s="6" t="s">
        <v>194</v>
      </c>
      <c s="6" t="s">
        <v>992</v>
      </c>
      <c t="s">
        <v>4</v>
      </c>
      <c s="26" t="s">
        <v>993</v>
      </c>
      <c s="27" t="s">
        <v>82</v>
      </c>
      <c s="28">
        <v>148</v>
      </c>
      <c s="27">
        <v>0</v>
      </c>
      <c s="27">
        <f>ROUND(G183*H183,6)</f>
      </c>
      <c r="L183" s="29">
        <v>0</v>
      </c>
      <c s="24">
        <f>ROUND(ROUND(L183,2)*ROUND(G183,3),2)</f>
      </c>
      <c s="27" t="s">
        <v>55</v>
      </c>
      <c>
        <f>(M183*21)/100</f>
      </c>
      <c t="s">
        <v>27</v>
      </c>
    </row>
    <row r="184" spans="1:5" ht="12.75" customHeight="1">
      <c r="A184" s="30" t="s">
        <v>56</v>
      </c>
      <c r="E184" s="31" t="s">
        <v>993</v>
      </c>
    </row>
    <row r="185" spans="1:5" ht="12.75" customHeight="1">
      <c r="A185" s="30" t="s">
        <v>57</v>
      </c>
      <c r="E185" s="32" t="s">
        <v>4</v>
      </c>
    </row>
    <row r="186" spans="5:5" ht="12.75" customHeight="1">
      <c r="E186" s="31" t="s">
        <v>58</v>
      </c>
    </row>
    <row r="187" spans="1:16" ht="12.75" customHeight="1">
      <c r="A187" t="s">
        <v>50</v>
      </c>
      <c s="6" t="s">
        <v>197</v>
      </c>
      <c s="6" t="s">
        <v>1907</v>
      </c>
      <c t="s">
        <v>4</v>
      </c>
      <c s="26" t="s">
        <v>1908</v>
      </c>
      <c s="27" t="s">
        <v>82</v>
      </c>
      <c s="28">
        <v>146</v>
      </c>
      <c s="27">
        <v>0</v>
      </c>
      <c s="27">
        <f>ROUND(G187*H187,6)</f>
      </c>
      <c r="L187" s="29">
        <v>0</v>
      </c>
      <c s="24">
        <f>ROUND(ROUND(L187,2)*ROUND(G187,3),2)</f>
      </c>
      <c s="27" t="s">
        <v>55</v>
      </c>
      <c>
        <f>(M187*21)/100</f>
      </c>
      <c t="s">
        <v>27</v>
      </c>
    </row>
    <row r="188" spans="1:5" ht="12.75" customHeight="1">
      <c r="A188" s="30" t="s">
        <v>56</v>
      </c>
      <c r="E188" s="31" t="s">
        <v>1908</v>
      </c>
    </row>
    <row r="189" spans="1:5" ht="12.75" customHeight="1">
      <c r="A189" s="30" t="s">
        <v>57</v>
      </c>
      <c r="E189" s="32" t="s">
        <v>4</v>
      </c>
    </row>
    <row r="190" spans="5:5" ht="12.75" customHeight="1">
      <c r="E190" s="31" t="s">
        <v>58</v>
      </c>
    </row>
    <row r="191" spans="1:16" ht="12.75" customHeight="1">
      <c r="A191" t="s">
        <v>50</v>
      </c>
      <c s="6" t="s">
        <v>200</v>
      </c>
      <c s="6" t="s">
        <v>366</v>
      </c>
      <c t="s">
        <v>4</v>
      </c>
      <c s="26" t="s">
        <v>367</v>
      </c>
      <c s="27" t="s">
        <v>82</v>
      </c>
      <c s="28">
        <v>1</v>
      </c>
      <c s="27">
        <v>0</v>
      </c>
      <c s="27">
        <f>ROUND(G191*H191,6)</f>
      </c>
      <c r="L191" s="29">
        <v>0</v>
      </c>
      <c s="24">
        <f>ROUND(ROUND(L191,2)*ROUND(G191,3),2)</f>
      </c>
      <c s="27" t="s">
        <v>55</v>
      </c>
      <c>
        <f>(M191*21)/100</f>
      </c>
      <c t="s">
        <v>27</v>
      </c>
    </row>
    <row r="192" spans="1:5" ht="12.75" customHeight="1">
      <c r="A192" s="30" t="s">
        <v>56</v>
      </c>
      <c r="E192" s="31" t="s">
        <v>367</v>
      </c>
    </row>
    <row r="193" spans="1:5" ht="12.75" customHeight="1">
      <c r="A193" s="30" t="s">
        <v>57</v>
      </c>
      <c r="E193" s="32" t="s">
        <v>4</v>
      </c>
    </row>
    <row r="194" spans="5:5" ht="12.75" customHeight="1">
      <c r="E194" s="31" t="s">
        <v>58</v>
      </c>
    </row>
    <row r="195" spans="1:16" ht="12.75" customHeight="1">
      <c r="A195" t="s">
        <v>50</v>
      </c>
      <c s="6" t="s">
        <v>203</v>
      </c>
      <c s="6" t="s">
        <v>980</v>
      </c>
      <c t="s">
        <v>4</v>
      </c>
      <c s="26" t="s">
        <v>981</v>
      </c>
      <c s="27" t="s">
        <v>82</v>
      </c>
      <c s="28">
        <v>3</v>
      </c>
      <c s="27">
        <v>0</v>
      </c>
      <c s="27">
        <f>ROUND(G195*H195,6)</f>
      </c>
      <c r="L195" s="29">
        <v>0</v>
      </c>
      <c s="24">
        <f>ROUND(ROUND(L195,2)*ROUND(G195,3),2)</f>
      </c>
      <c s="27" t="s">
        <v>55</v>
      </c>
      <c>
        <f>(M195*21)/100</f>
      </c>
      <c t="s">
        <v>27</v>
      </c>
    </row>
    <row r="196" spans="1:5" ht="12.75" customHeight="1">
      <c r="A196" s="30" t="s">
        <v>56</v>
      </c>
      <c r="E196" s="31" t="s">
        <v>981</v>
      </c>
    </row>
    <row r="197" spans="1:5" ht="12.75" customHeight="1">
      <c r="A197" s="30" t="s">
        <v>57</v>
      </c>
      <c r="E197" s="32" t="s">
        <v>4</v>
      </c>
    </row>
    <row r="198" spans="5:5" ht="12.75" customHeight="1">
      <c r="E198" s="31" t="s">
        <v>58</v>
      </c>
    </row>
    <row r="199" spans="1:16" ht="12.75" customHeight="1">
      <c r="A199" t="s">
        <v>50</v>
      </c>
      <c s="6" t="s">
        <v>206</v>
      </c>
      <c s="6" t="s">
        <v>2344</v>
      </c>
      <c t="s">
        <v>4</v>
      </c>
      <c s="26" t="s">
        <v>2345</v>
      </c>
      <c s="27" t="s">
        <v>82</v>
      </c>
      <c s="28">
        <v>4</v>
      </c>
      <c s="27">
        <v>0</v>
      </c>
      <c s="27">
        <f>ROUND(G199*H199,6)</f>
      </c>
      <c r="L199" s="29">
        <v>0</v>
      </c>
      <c s="24">
        <f>ROUND(ROUND(L199,2)*ROUND(G199,3),2)</f>
      </c>
      <c s="27" t="s">
        <v>55</v>
      </c>
      <c>
        <f>(M199*21)/100</f>
      </c>
      <c t="s">
        <v>27</v>
      </c>
    </row>
    <row r="200" spans="1:5" ht="12.75" customHeight="1">
      <c r="A200" s="30" t="s">
        <v>56</v>
      </c>
      <c r="E200" s="31" t="s">
        <v>2345</v>
      </c>
    </row>
    <row r="201" spans="1:5" ht="12.75" customHeight="1">
      <c r="A201" s="30" t="s">
        <v>57</v>
      </c>
      <c r="E201" s="32" t="s">
        <v>4</v>
      </c>
    </row>
    <row r="202" spans="5:5" ht="12.75" customHeight="1">
      <c r="E202" s="31" t="s">
        <v>58</v>
      </c>
    </row>
    <row r="203" spans="1:16" ht="12.75" customHeight="1">
      <c r="A203" t="s">
        <v>50</v>
      </c>
      <c s="6" t="s">
        <v>209</v>
      </c>
      <c s="6" t="s">
        <v>994</v>
      </c>
      <c t="s">
        <v>4</v>
      </c>
      <c s="26" t="s">
        <v>995</v>
      </c>
      <c s="27" t="s">
        <v>98</v>
      </c>
      <c s="28">
        <v>20</v>
      </c>
      <c s="27">
        <v>0</v>
      </c>
      <c s="27">
        <f>ROUND(G203*H203,6)</f>
      </c>
      <c r="L203" s="29">
        <v>0</v>
      </c>
      <c s="24">
        <f>ROUND(ROUND(L203,2)*ROUND(G203,3),2)</f>
      </c>
      <c s="27" t="s">
        <v>55</v>
      </c>
      <c>
        <f>(M203*21)/100</f>
      </c>
      <c t="s">
        <v>27</v>
      </c>
    </row>
    <row r="204" spans="1:5" ht="12.75" customHeight="1">
      <c r="A204" s="30" t="s">
        <v>56</v>
      </c>
      <c r="E204" s="31" t="s">
        <v>995</v>
      </c>
    </row>
    <row r="205" spans="1:5" ht="12.75" customHeight="1">
      <c r="A205" s="30" t="s">
        <v>57</v>
      </c>
      <c r="E205" s="32" t="s">
        <v>4</v>
      </c>
    </row>
    <row r="206" spans="5:5" ht="12.75" customHeight="1">
      <c r="E206" s="31" t="s">
        <v>58</v>
      </c>
    </row>
    <row r="207" spans="1:16" ht="12.75" customHeight="1">
      <c r="A207" t="s">
        <v>50</v>
      </c>
      <c s="6" t="s">
        <v>212</v>
      </c>
      <c s="6" t="s">
        <v>368</v>
      </c>
      <c t="s">
        <v>4</v>
      </c>
      <c s="26" t="s">
        <v>369</v>
      </c>
      <c s="27" t="s">
        <v>98</v>
      </c>
      <c s="28">
        <v>30</v>
      </c>
      <c s="27">
        <v>0</v>
      </c>
      <c s="27">
        <f>ROUND(G207*H207,6)</f>
      </c>
      <c r="L207" s="29">
        <v>0</v>
      </c>
      <c s="24">
        <f>ROUND(ROUND(L207,2)*ROUND(G207,3),2)</f>
      </c>
      <c s="27" t="s">
        <v>55</v>
      </c>
      <c>
        <f>(M207*21)/100</f>
      </c>
      <c t="s">
        <v>27</v>
      </c>
    </row>
    <row r="208" spans="1:5" ht="12.75" customHeight="1">
      <c r="A208" s="30" t="s">
        <v>56</v>
      </c>
      <c r="E208" s="31" t="s">
        <v>369</v>
      </c>
    </row>
    <row r="209" spans="1:5" ht="12.75" customHeight="1">
      <c r="A209" s="30" t="s">
        <v>57</v>
      </c>
      <c r="E209" s="32" t="s">
        <v>4</v>
      </c>
    </row>
    <row r="210" spans="5:5" ht="12.75" customHeight="1">
      <c r="E210" s="31" t="s">
        <v>58</v>
      </c>
    </row>
    <row r="211" spans="1:16" ht="12.75" customHeight="1">
      <c r="A211" t="s">
        <v>50</v>
      </c>
      <c s="6" t="s">
        <v>215</v>
      </c>
      <c s="6" t="s">
        <v>982</v>
      </c>
      <c t="s">
        <v>4</v>
      </c>
      <c s="26" t="s">
        <v>983</v>
      </c>
      <c s="27" t="s">
        <v>98</v>
      </c>
      <c s="28">
        <v>2</v>
      </c>
      <c s="27">
        <v>0</v>
      </c>
      <c s="27">
        <f>ROUND(G211*H211,6)</f>
      </c>
      <c r="L211" s="29">
        <v>0</v>
      </c>
      <c s="24">
        <f>ROUND(ROUND(L211,2)*ROUND(G211,3),2)</f>
      </c>
      <c s="27" t="s">
        <v>55</v>
      </c>
      <c>
        <f>(M211*21)/100</f>
      </c>
      <c t="s">
        <v>27</v>
      </c>
    </row>
    <row r="212" spans="1:5" ht="12.75" customHeight="1">
      <c r="A212" s="30" t="s">
        <v>56</v>
      </c>
      <c r="E212" s="31" t="s">
        <v>983</v>
      </c>
    </row>
    <row r="213" spans="1:5" ht="12.75" customHeight="1">
      <c r="A213" s="30" t="s">
        <v>57</v>
      </c>
      <c r="E213" s="32" t="s">
        <v>4</v>
      </c>
    </row>
    <row r="214" spans="5:5" ht="12.75" customHeight="1">
      <c r="E214" s="31" t="s">
        <v>58</v>
      </c>
    </row>
    <row r="215" spans="1:16" ht="12.75" customHeight="1">
      <c r="A215" t="s">
        <v>50</v>
      </c>
      <c s="6" t="s">
        <v>218</v>
      </c>
      <c s="6" t="s">
        <v>1401</v>
      </c>
      <c t="s">
        <v>4</v>
      </c>
      <c s="26" t="s">
        <v>1402</v>
      </c>
      <c s="27" t="s">
        <v>98</v>
      </c>
      <c s="28">
        <v>12</v>
      </c>
      <c s="27">
        <v>0</v>
      </c>
      <c s="27">
        <f>ROUND(G215*H215,6)</f>
      </c>
      <c r="L215" s="29">
        <v>0</v>
      </c>
      <c s="24">
        <f>ROUND(ROUND(L215,2)*ROUND(G215,3),2)</f>
      </c>
      <c s="27" t="s">
        <v>55</v>
      </c>
      <c>
        <f>(M215*21)/100</f>
      </c>
      <c t="s">
        <v>27</v>
      </c>
    </row>
    <row r="216" spans="1:5" ht="12.75" customHeight="1">
      <c r="A216" s="30" t="s">
        <v>56</v>
      </c>
      <c r="E216" s="31" t="s">
        <v>1402</v>
      </c>
    </row>
    <row r="217" spans="1:5" ht="12.75" customHeight="1">
      <c r="A217" s="30" t="s">
        <v>57</v>
      </c>
      <c r="E217" s="32" t="s">
        <v>4</v>
      </c>
    </row>
    <row r="218" spans="5:5" ht="12.75" customHeight="1">
      <c r="E218" s="31" t="s">
        <v>58</v>
      </c>
    </row>
    <row r="219" spans="1:16" ht="12.75" customHeight="1">
      <c r="A219" t="s">
        <v>50</v>
      </c>
      <c s="6" t="s">
        <v>221</v>
      </c>
      <c s="6" t="s">
        <v>2346</v>
      </c>
      <c t="s">
        <v>4</v>
      </c>
      <c s="26" t="s">
        <v>2347</v>
      </c>
      <c s="27" t="s">
        <v>98</v>
      </c>
      <c s="28">
        <v>8</v>
      </c>
      <c s="27">
        <v>0</v>
      </c>
      <c s="27">
        <f>ROUND(G219*H219,6)</f>
      </c>
      <c r="L219" s="29">
        <v>0</v>
      </c>
      <c s="24">
        <f>ROUND(ROUND(L219,2)*ROUND(G219,3),2)</f>
      </c>
      <c s="27" t="s">
        <v>55</v>
      </c>
      <c>
        <f>(M219*21)/100</f>
      </c>
      <c t="s">
        <v>27</v>
      </c>
    </row>
    <row r="220" spans="1:5" ht="12.75" customHeight="1">
      <c r="A220" s="30" t="s">
        <v>56</v>
      </c>
      <c r="E220" s="31" t="s">
        <v>2347</v>
      </c>
    </row>
    <row r="221" spans="1:5" ht="12.75" customHeight="1">
      <c r="A221" s="30" t="s">
        <v>57</v>
      </c>
      <c r="E221" s="32" t="s">
        <v>4</v>
      </c>
    </row>
    <row r="222" spans="5:5" ht="12.75" customHeight="1">
      <c r="E222" s="31" t="s">
        <v>58</v>
      </c>
    </row>
    <row r="223" spans="1:16" ht="12.75" customHeight="1">
      <c r="A223" t="s">
        <v>50</v>
      </c>
      <c s="6" t="s">
        <v>224</v>
      </c>
      <c s="6" t="s">
        <v>1458</v>
      </c>
      <c t="s">
        <v>4</v>
      </c>
      <c s="26" t="s">
        <v>1459</v>
      </c>
      <c s="27" t="s">
        <v>98</v>
      </c>
      <c s="28">
        <v>300</v>
      </c>
      <c s="27">
        <v>0</v>
      </c>
      <c s="27">
        <f>ROUND(G223*H223,6)</f>
      </c>
      <c r="L223" s="29">
        <v>0</v>
      </c>
      <c s="24">
        <f>ROUND(ROUND(L223,2)*ROUND(G223,3),2)</f>
      </c>
      <c s="27" t="s">
        <v>55</v>
      </c>
      <c>
        <f>(M223*21)/100</f>
      </c>
      <c t="s">
        <v>27</v>
      </c>
    </row>
    <row r="224" spans="1:5" ht="12.75" customHeight="1">
      <c r="A224" s="30" t="s">
        <v>56</v>
      </c>
      <c r="E224" s="31" t="s">
        <v>1459</v>
      </c>
    </row>
    <row r="225" spans="1:5" ht="12.75" customHeight="1">
      <c r="A225" s="30" t="s">
        <v>57</v>
      </c>
      <c r="E225" s="32" t="s">
        <v>4</v>
      </c>
    </row>
    <row r="226" spans="5:5" ht="12.75" customHeight="1">
      <c r="E226" s="31" t="s">
        <v>58</v>
      </c>
    </row>
    <row r="227" spans="1:16" ht="12.75" customHeight="1">
      <c r="A227" t="s">
        <v>50</v>
      </c>
      <c s="6" t="s">
        <v>227</v>
      </c>
      <c s="6" t="s">
        <v>1999</v>
      </c>
      <c t="s">
        <v>4</v>
      </c>
      <c s="26" t="s">
        <v>2000</v>
      </c>
      <c s="27" t="s">
        <v>98</v>
      </c>
      <c s="28">
        <v>10</v>
      </c>
      <c s="27">
        <v>0</v>
      </c>
      <c s="27">
        <f>ROUND(G227*H227,6)</f>
      </c>
      <c r="L227" s="29">
        <v>0</v>
      </c>
      <c s="24">
        <f>ROUND(ROUND(L227,2)*ROUND(G227,3),2)</f>
      </c>
      <c s="27" t="s">
        <v>55</v>
      </c>
      <c>
        <f>(M227*21)/100</f>
      </c>
      <c t="s">
        <v>27</v>
      </c>
    </row>
    <row r="228" spans="1:5" ht="12.75" customHeight="1">
      <c r="A228" s="30" t="s">
        <v>56</v>
      </c>
      <c r="E228" s="31" t="s">
        <v>2000</v>
      </c>
    </row>
    <row r="229" spans="1:5" ht="12.75" customHeight="1">
      <c r="A229" s="30" t="s">
        <v>57</v>
      </c>
      <c r="E229" s="32" t="s">
        <v>4</v>
      </c>
    </row>
    <row r="230" spans="5:5" ht="12.75" customHeight="1">
      <c r="E230" s="31" t="s">
        <v>58</v>
      </c>
    </row>
    <row r="231" spans="1:16" ht="12.75" customHeight="1">
      <c r="A231" t="s">
        <v>50</v>
      </c>
      <c s="6" t="s">
        <v>230</v>
      </c>
      <c s="6" t="s">
        <v>2001</v>
      </c>
      <c t="s">
        <v>4</v>
      </c>
      <c s="26" t="s">
        <v>2002</v>
      </c>
      <c s="27" t="s">
        <v>98</v>
      </c>
      <c s="28">
        <v>1</v>
      </c>
      <c s="27">
        <v>0</v>
      </c>
      <c s="27">
        <f>ROUND(G231*H231,6)</f>
      </c>
      <c r="L231" s="29">
        <v>0</v>
      </c>
      <c s="24">
        <f>ROUND(ROUND(L231,2)*ROUND(G231,3),2)</f>
      </c>
      <c s="27" t="s">
        <v>55</v>
      </c>
      <c>
        <f>(M231*21)/100</f>
      </c>
      <c t="s">
        <v>27</v>
      </c>
    </row>
    <row r="232" spans="1:5" ht="12.75" customHeight="1">
      <c r="A232" s="30" t="s">
        <v>56</v>
      </c>
      <c r="E232" s="31" t="s">
        <v>2002</v>
      </c>
    </row>
    <row r="233" spans="1:5" ht="12.75" customHeight="1">
      <c r="A233" s="30" t="s">
        <v>57</v>
      </c>
      <c r="E233" s="32" t="s">
        <v>4</v>
      </c>
    </row>
    <row r="234" spans="5:5" ht="12.75" customHeight="1">
      <c r="E234" s="31" t="s">
        <v>58</v>
      </c>
    </row>
    <row r="235" spans="1:16" ht="12.75" customHeight="1">
      <c r="A235" t="s">
        <v>50</v>
      </c>
      <c s="6" t="s">
        <v>233</v>
      </c>
      <c s="6" t="s">
        <v>1634</v>
      </c>
      <c t="s">
        <v>4</v>
      </c>
      <c s="26" t="s">
        <v>1635</v>
      </c>
      <c s="27" t="s">
        <v>98</v>
      </c>
      <c s="28">
        <v>25</v>
      </c>
      <c s="27">
        <v>0</v>
      </c>
      <c s="27">
        <f>ROUND(G235*H235,6)</f>
      </c>
      <c r="L235" s="29">
        <v>0</v>
      </c>
      <c s="24">
        <f>ROUND(ROUND(L235,2)*ROUND(G235,3),2)</f>
      </c>
      <c s="27" t="s">
        <v>55</v>
      </c>
      <c>
        <f>(M235*21)/100</f>
      </c>
      <c t="s">
        <v>27</v>
      </c>
    </row>
    <row r="236" spans="1:5" ht="12.75" customHeight="1">
      <c r="A236" s="30" t="s">
        <v>56</v>
      </c>
      <c r="E236" s="31" t="s">
        <v>1635</v>
      </c>
    </row>
    <row r="237" spans="1:5" ht="12.75" customHeight="1">
      <c r="A237" s="30" t="s">
        <v>57</v>
      </c>
      <c r="E237" s="32" t="s">
        <v>4</v>
      </c>
    </row>
    <row r="238" spans="5:5" ht="12.75" customHeight="1">
      <c r="E238" s="31" t="s">
        <v>58</v>
      </c>
    </row>
    <row r="239" spans="1:16" ht="12.75" customHeight="1">
      <c r="A239" t="s">
        <v>50</v>
      </c>
      <c s="6" t="s">
        <v>236</v>
      </c>
      <c s="6" t="s">
        <v>1637</v>
      </c>
      <c t="s">
        <v>4</v>
      </c>
      <c s="26" t="s">
        <v>1638</v>
      </c>
      <c s="27" t="s">
        <v>98</v>
      </c>
      <c s="28">
        <v>1</v>
      </c>
      <c s="27">
        <v>0</v>
      </c>
      <c s="27">
        <f>ROUND(G239*H239,6)</f>
      </c>
      <c r="L239" s="29">
        <v>0</v>
      </c>
      <c s="24">
        <f>ROUND(ROUND(L239,2)*ROUND(G239,3),2)</f>
      </c>
      <c s="27" t="s">
        <v>55</v>
      </c>
      <c>
        <f>(M239*21)/100</f>
      </c>
      <c t="s">
        <v>27</v>
      </c>
    </row>
    <row r="240" spans="1:5" ht="12.75" customHeight="1">
      <c r="A240" s="30" t="s">
        <v>56</v>
      </c>
      <c r="E240" s="31" t="s">
        <v>1638</v>
      </c>
    </row>
    <row r="241" spans="1:5" ht="12.75" customHeight="1">
      <c r="A241" s="30" t="s">
        <v>57</v>
      </c>
      <c r="E241" s="32" t="s">
        <v>4</v>
      </c>
    </row>
    <row r="242" spans="5:5" ht="12.75" customHeight="1">
      <c r="E242" s="31" t="s">
        <v>58</v>
      </c>
    </row>
    <row r="243" spans="1:16" ht="12.75" customHeight="1">
      <c r="A243" t="s">
        <v>50</v>
      </c>
      <c s="6" t="s">
        <v>239</v>
      </c>
      <c s="6" t="s">
        <v>710</v>
      </c>
      <c t="s">
        <v>4</v>
      </c>
      <c s="26" t="s">
        <v>711</v>
      </c>
      <c s="27" t="s">
        <v>98</v>
      </c>
      <c s="28">
        <v>26</v>
      </c>
      <c s="27">
        <v>0</v>
      </c>
      <c s="27">
        <f>ROUND(G243*H243,6)</f>
      </c>
      <c r="L243" s="29">
        <v>0</v>
      </c>
      <c s="24">
        <f>ROUND(ROUND(L243,2)*ROUND(G243,3),2)</f>
      </c>
      <c s="27" t="s">
        <v>55</v>
      </c>
      <c>
        <f>(M243*21)/100</f>
      </c>
      <c t="s">
        <v>27</v>
      </c>
    </row>
    <row r="244" spans="1:5" ht="12.75" customHeight="1">
      <c r="A244" s="30" t="s">
        <v>56</v>
      </c>
      <c r="E244" s="31" t="s">
        <v>711</v>
      </c>
    </row>
    <row r="245" spans="1:5" ht="12.75" customHeight="1">
      <c r="A245" s="30" t="s">
        <v>57</v>
      </c>
      <c r="E245" s="32" t="s">
        <v>4</v>
      </c>
    </row>
    <row r="246" spans="5:5" ht="12.75" customHeight="1">
      <c r="E246" s="31" t="s">
        <v>58</v>
      </c>
    </row>
    <row r="247" spans="1:16" ht="12.75" customHeight="1">
      <c r="A247" t="s">
        <v>50</v>
      </c>
      <c s="6" t="s">
        <v>243</v>
      </c>
      <c s="6" t="s">
        <v>1624</v>
      </c>
      <c t="s">
        <v>4</v>
      </c>
      <c s="26" t="s">
        <v>1625</v>
      </c>
      <c s="27" t="s">
        <v>82</v>
      </c>
      <c s="28">
        <v>15</v>
      </c>
      <c s="27">
        <v>0</v>
      </c>
      <c s="27">
        <f>ROUND(G247*H247,6)</f>
      </c>
      <c r="L247" s="29">
        <v>0</v>
      </c>
      <c s="24">
        <f>ROUND(ROUND(L247,2)*ROUND(G247,3),2)</f>
      </c>
      <c s="27" t="s">
        <v>55</v>
      </c>
      <c>
        <f>(M247*21)/100</f>
      </c>
      <c t="s">
        <v>27</v>
      </c>
    </row>
    <row r="248" spans="1:5" ht="12.75" customHeight="1">
      <c r="A248" s="30" t="s">
        <v>56</v>
      </c>
      <c r="E248" s="31" t="s">
        <v>1625</v>
      </c>
    </row>
    <row r="249" spans="1:5" ht="12.75" customHeight="1">
      <c r="A249" s="30" t="s">
        <v>57</v>
      </c>
      <c r="E249" s="32" t="s">
        <v>4</v>
      </c>
    </row>
    <row r="250" spans="5:5" ht="12.75" customHeight="1">
      <c r="E250" s="31" t="s">
        <v>58</v>
      </c>
    </row>
    <row r="251" spans="1:16" ht="12.75" customHeight="1">
      <c r="A251" t="s">
        <v>50</v>
      </c>
      <c s="6" t="s">
        <v>246</v>
      </c>
      <c s="6" t="s">
        <v>889</v>
      </c>
      <c t="s">
        <v>4</v>
      </c>
      <c s="26" t="s">
        <v>890</v>
      </c>
      <c s="27" t="s">
        <v>782</v>
      </c>
      <c s="28">
        <v>6</v>
      </c>
      <c s="27">
        <v>0</v>
      </c>
      <c s="27">
        <f>ROUND(G251*H251,6)</f>
      </c>
      <c r="L251" s="29">
        <v>0</v>
      </c>
      <c s="24">
        <f>ROUND(ROUND(L251,2)*ROUND(G251,3),2)</f>
      </c>
      <c s="27" t="s">
        <v>55</v>
      </c>
      <c>
        <f>(M251*21)/100</f>
      </c>
      <c t="s">
        <v>27</v>
      </c>
    </row>
    <row r="252" spans="1:5" ht="12.75" customHeight="1">
      <c r="A252" s="30" t="s">
        <v>56</v>
      </c>
      <c r="E252" s="31" t="s">
        <v>890</v>
      </c>
    </row>
    <row r="253" spans="1:5" ht="12.75" customHeight="1">
      <c r="A253" s="30" t="s">
        <v>57</v>
      </c>
      <c r="E253" s="32" t="s">
        <v>4</v>
      </c>
    </row>
    <row r="254" spans="5:5" ht="12.75" customHeight="1">
      <c r="E254" s="31" t="s">
        <v>58</v>
      </c>
    </row>
    <row r="255" spans="1:16" ht="12.75" customHeight="1">
      <c r="A255" t="s">
        <v>50</v>
      </c>
      <c s="6" t="s">
        <v>249</v>
      </c>
      <c s="6" t="s">
        <v>780</v>
      </c>
      <c t="s">
        <v>4</v>
      </c>
      <c s="26" t="s">
        <v>781</v>
      </c>
      <c s="27" t="s">
        <v>782</v>
      </c>
      <c s="28">
        <v>2</v>
      </c>
      <c s="27">
        <v>0</v>
      </c>
      <c s="27">
        <f>ROUND(G255*H255,6)</f>
      </c>
      <c r="L255" s="29">
        <v>0</v>
      </c>
      <c s="24">
        <f>ROUND(ROUND(L255,2)*ROUND(G255,3),2)</f>
      </c>
      <c s="27" t="s">
        <v>55</v>
      </c>
      <c>
        <f>(M255*21)/100</f>
      </c>
      <c t="s">
        <v>27</v>
      </c>
    </row>
    <row r="256" spans="1:5" ht="12.75" customHeight="1">
      <c r="A256" s="30" t="s">
        <v>56</v>
      </c>
      <c r="E256" s="31" t="s">
        <v>781</v>
      </c>
    </row>
    <row r="257" spans="1:5" ht="12.75" customHeight="1">
      <c r="A257" s="30" t="s">
        <v>57</v>
      </c>
      <c r="E257" s="32" t="s">
        <v>4</v>
      </c>
    </row>
    <row r="258" spans="5:5" ht="12.75" customHeight="1">
      <c r="E258" s="31" t="s">
        <v>58</v>
      </c>
    </row>
    <row r="259" spans="1:16" ht="12.75" customHeight="1">
      <c r="A259" t="s">
        <v>50</v>
      </c>
      <c s="6" t="s">
        <v>252</v>
      </c>
      <c s="6" t="s">
        <v>785</v>
      </c>
      <c t="s">
        <v>4</v>
      </c>
      <c s="26" t="s">
        <v>786</v>
      </c>
      <c s="27" t="s">
        <v>98</v>
      </c>
      <c s="28">
        <v>1</v>
      </c>
      <c s="27">
        <v>0</v>
      </c>
      <c s="27">
        <f>ROUND(G259*H259,6)</f>
      </c>
      <c r="L259" s="29">
        <v>0</v>
      </c>
      <c s="24">
        <f>ROUND(ROUND(L259,2)*ROUND(G259,3),2)</f>
      </c>
      <c s="27" t="s">
        <v>55</v>
      </c>
      <c>
        <f>(M259*21)/100</f>
      </c>
      <c t="s">
        <v>27</v>
      </c>
    </row>
    <row r="260" spans="1:5" ht="12.75" customHeight="1">
      <c r="A260" s="30" t="s">
        <v>56</v>
      </c>
      <c r="E260" s="31" t="s">
        <v>786</v>
      </c>
    </row>
    <row r="261" spans="1:5" ht="12.75" customHeight="1">
      <c r="A261" s="30" t="s">
        <v>57</v>
      </c>
      <c r="E261" s="32" t="s">
        <v>4</v>
      </c>
    </row>
    <row r="262" spans="5:5" ht="12.75" customHeight="1">
      <c r="E262" s="31" t="s">
        <v>58</v>
      </c>
    </row>
    <row r="263" spans="1:16" ht="12.75" customHeight="1">
      <c r="A263" t="s">
        <v>50</v>
      </c>
      <c s="6" t="s">
        <v>255</v>
      </c>
      <c s="6" t="s">
        <v>2348</v>
      </c>
      <c t="s">
        <v>4</v>
      </c>
      <c s="26" t="s">
        <v>2349</v>
      </c>
      <c s="27" t="s">
        <v>1918</v>
      </c>
      <c s="28">
        <v>1</v>
      </c>
      <c s="27">
        <v>0</v>
      </c>
      <c s="27">
        <f>ROUND(G263*H263,6)</f>
      </c>
      <c r="L263" s="29">
        <v>0</v>
      </c>
      <c s="24">
        <f>ROUND(ROUND(L263,2)*ROUND(G263,3),2)</f>
      </c>
      <c s="27" t="s">
        <v>55</v>
      </c>
      <c>
        <f>(M263*21)/100</f>
      </c>
      <c t="s">
        <v>27</v>
      </c>
    </row>
    <row r="264" spans="1:5" ht="12.75" customHeight="1">
      <c r="A264" s="30" t="s">
        <v>56</v>
      </c>
      <c r="E264" s="31" t="s">
        <v>2349</v>
      </c>
    </row>
    <row r="265" spans="1:5" ht="12.75" customHeight="1">
      <c r="A265" s="30" t="s">
        <v>57</v>
      </c>
      <c r="E265" s="32" t="s">
        <v>4</v>
      </c>
    </row>
    <row r="266" spans="5:5" ht="12.75" customHeight="1">
      <c r="E266" s="31" t="s">
        <v>2350</v>
      </c>
    </row>
    <row r="267" spans="1:16" ht="12.75" customHeight="1">
      <c r="A267" t="s">
        <v>50</v>
      </c>
      <c s="6" t="s">
        <v>258</v>
      </c>
      <c s="6" t="s">
        <v>2351</v>
      </c>
      <c t="s">
        <v>4</v>
      </c>
      <c s="26" t="s">
        <v>2352</v>
      </c>
      <c s="27" t="s">
        <v>98</v>
      </c>
      <c s="28">
        <v>2</v>
      </c>
      <c s="27">
        <v>0</v>
      </c>
      <c s="27">
        <f>ROUND(G267*H267,6)</f>
      </c>
      <c r="L267" s="29">
        <v>0</v>
      </c>
      <c s="24">
        <f>ROUND(ROUND(L267,2)*ROUND(G267,3),2)</f>
      </c>
      <c s="27" t="s">
        <v>55</v>
      </c>
      <c>
        <f>(M267*21)/100</f>
      </c>
      <c t="s">
        <v>27</v>
      </c>
    </row>
    <row r="268" spans="1:5" ht="12.75" customHeight="1">
      <c r="A268" s="30" t="s">
        <v>56</v>
      </c>
      <c r="E268" s="31" t="s">
        <v>2352</v>
      </c>
    </row>
    <row r="269" spans="1:5" ht="12.75" customHeight="1">
      <c r="A269" s="30" t="s">
        <v>57</v>
      </c>
      <c r="E269" s="32" t="s">
        <v>4</v>
      </c>
    </row>
    <row r="270" spans="5:5" ht="12.75" customHeight="1">
      <c r="E270" s="31" t="s">
        <v>2353</v>
      </c>
    </row>
    <row r="271" spans="1:16" ht="12.75" customHeight="1">
      <c r="A271" t="s">
        <v>50</v>
      </c>
      <c s="6" t="s">
        <v>261</v>
      </c>
      <c s="6" t="s">
        <v>2091</v>
      </c>
      <c t="s">
        <v>4</v>
      </c>
      <c s="26" t="s">
        <v>2092</v>
      </c>
      <c s="27" t="s">
        <v>98</v>
      </c>
      <c s="28">
        <v>2</v>
      </c>
      <c s="27">
        <v>0</v>
      </c>
      <c s="27">
        <f>ROUND(G271*H271,6)</f>
      </c>
      <c r="L271" s="29">
        <v>0</v>
      </c>
      <c s="24">
        <f>ROUND(ROUND(L271,2)*ROUND(G271,3),2)</f>
      </c>
      <c s="27" t="s">
        <v>55</v>
      </c>
      <c>
        <f>(M271*21)/100</f>
      </c>
      <c t="s">
        <v>27</v>
      </c>
    </row>
    <row r="272" spans="1:5" ht="12.75" customHeight="1">
      <c r="A272" s="30" t="s">
        <v>56</v>
      </c>
      <c r="E272" s="31" t="s">
        <v>2092</v>
      </c>
    </row>
    <row r="273" spans="1:5" ht="12.75" customHeight="1">
      <c r="A273" s="30" t="s">
        <v>57</v>
      </c>
      <c r="E273" s="32" t="s">
        <v>4</v>
      </c>
    </row>
    <row r="274" spans="5:5" ht="12.75" customHeight="1">
      <c r="E274" s="31" t="s">
        <v>58</v>
      </c>
    </row>
    <row r="275" spans="1:16" ht="12.75" customHeight="1">
      <c r="A275" t="s">
        <v>50</v>
      </c>
      <c s="6" t="s">
        <v>265</v>
      </c>
      <c s="6" t="s">
        <v>863</v>
      </c>
      <c t="s">
        <v>4</v>
      </c>
      <c s="26" t="s">
        <v>864</v>
      </c>
      <c s="27" t="s">
        <v>264</v>
      </c>
      <c s="28">
        <v>80</v>
      </c>
      <c s="27">
        <v>0</v>
      </c>
      <c s="27">
        <f>ROUND(G275*H275,6)</f>
      </c>
      <c r="L275" s="29">
        <v>0</v>
      </c>
      <c s="24">
        <f>ROUND(ROUND(L275,2)*ROUND(G275,3),2)</f>
      </c>
      <c s="27" t="s">
        <v>55</v>
      </c>
      <c>
        <f>(M275*21)/100</f>
      </c>
      <c t="s">
        <v>27</v>
      </c>
    </row>
    <row r="276" spans="1:5" ht="12.75" customHeight="1">
      <c r="A276" s="30" t="s">
        <v>56</v>
      </c>
      <c r="E276" s="31" t="s">
        <v>864</v>
      </c>
    </row>
    <row r="277" spans="1:5" ht="12.75" customHeight="1">
      <c r="A277" s="30" t="s">
        <v>57</v>
      </c>
      <c r="E277" s="32" t="s">
        <v>4</v>
      </c>
    </row>
    <row r="278" spans="5:5" ht="12.75" customHeight="1">
      <c r="E278" s="31" t="s">
        <v>58</v>
      </c>
    </row>
    <row r="279" spans="1:16" ht="12.75" customHeight="1">
      <c r="A279" t="s">
        <v>50</v>
      </c>
      <c s="6" t="s">
        <v>370</v>
      </c>
      <c s="6" t="s">
        <v>867</v>
      </c>
      <c t="s">
        <v>4</v>
      </c>
      <c s="26" t="s">
        <v>868</v>
      </c>
      <c s="27" t="s">
        <v>264</v>
      </c>
      <c s="28">
        <v>80</v>
      </c>
      <c s="27">
        <v>0</v>
      </c>
      <c s="27">
        <f>ROUND(G279*H279,6)</f>
      </c>
      <c r="L279" s="29">
        <v>0</v>
      </c>
      <c s="24">
        <f>ROUND(ROUND(L279,2)*ROUND(G279,3),2)</f>
      </c>
      <c s="27" t="s">
        <v>55</v>
      </c>
      <c>
        <f>(M279*21)/100</f>
      </c>
      <c t="s">
        <v>27</v>
      </c>
    </row>
    <row r="280" spans="1:5" ht="12.75" customHeight="1">
      <c r="A280" s="30" t="s">
        <v>56</v>
      </c>
      <c r="E280" s="31" t="s">
        <v>868</v>
      </c>
    </row>
    <row r="281" spans="1:5" ht="12.75" customHeight="1">
      <c r="A281" s="30" t="s">
        <v>57</v>
      </c>
      <c r="E281" s="32" t="s">
        <v>4</v>
      </c>
    </row>
    <row r="282" spans="5:5" ht="12.75" customHeight="1">
      <c r="E282" s="31" t="s">
        <v>58</v>
      </c>
    </row>
    <row r="283" spans="1:16" ht="12.75" customHeight="1">
      <c r="A283" t="s">
        <v>50</v>
      </c>
      <c s="6" t="s">
        <v>373</v>
      </c>
      <c s="6" t="s">
        <v>869</v>
      </c>
      <c t="s">
        <v>4</v>
      </c>
      <c s="26" t="s">
        <v>870</v>
      </c>
      <c s="27" t="s">
        <v>264</v>
      </c>
      <c s="28">
        <v>24</v>
      </c>
      <c s="27">
        <v>0</v>
      </c>
      <c s="27">
        <f>ROUND(G283*H283,6)</f>
      </c>
      <c r="L283" s="29">
        <v>0</v>
      </c>
      <c s="24">
        <f>ROUND(ROUND(L283,2)*ROUND(G283,3),2)</f>
      </c>
      <c s="27" t="s">
        <v>55</v>
      </c>
      <c>
        <f>(M283*21)/100</f>
      </c>
      <c t="s">
        <v>27</v>
      </c>
    </row>
    <row r="284" spans="1:5" ht="12.75" customHeight="1">
      <c r="A284" s="30" t="s">
        <v>56</v>
      </c>
      <c r="E284" s="31" t="s">
        <v>870</v>
      </c>
    </row>
    <row r="285" spans="1:5" ht="12.75" customHeight="1">
      <c r="A285" s="30" t="s">
        <v>57</v>
      </c>
      <c r="E285" s="32" t="s">
        <v>4</v>
      </c>
    </row>
    <row r="286" spans="5:5" ht="12.75" customHeight="1">
      <c r="E286" s="31" t="s">
        <v>58</v>
      </c>
    </row>
    <row r="287" spans="1:16" ht="12.75" customHeight="1">
      <c r="A287" t="s">
        <v>50</v>
      </c>
      <c s="6" t="s">
        <v>376</v>
      </c>
      <c s="6" t="s">
        <v>974</v>
      </c>
      <c t="s">
        <v>4</v>
      </c>
      <c s="26" t="s">
        <v>975</v>
      </c>
      <c s="27" t="s">
        <v>264</v>
      </c>
      <c s="28">
        <v>80</v>
      </c>
      <c s="27">
        <v>0</v>
      </c>
      <c s="27">
        <f>ROUND(G287*H287,6)</f>
      </c>
      <c r="L287" s="29">
        <v>0</v>
      </c>
      <c s="24">
        <f>ROUND(ROUND(L287,2)*ROUND(G287,3),2)</f>
      </c>
      <c s="27" t="s">
        <v>55</v>
      </c>
      <c>
        <f>(M287*21)/100</f>
      </c>
      <c t="s">
        <v>27</v>
      </c>
    </row>
    <row r="288" spans="1:5" ht="12.75" customHeight="1">
      <c r="A288" s="30" t="s">
        <v>56</v>
      </c>
      <c r="E288" s="31" t="s">
        <v>975</v>
      </c>
    </row>
    <row r="289" spans="1:5" ht="12.75" customHeight="1">
      <c r="A289" s="30" t="s">
        <v>57</v>
      </c>
      <c r="E289" s="32" t="s">
        <v>4</v>
      </c>
    </row>
    <row r="290" spans="5:5" ht="12.75" customHeight="1">
      <c r="E290" s="31" t="s">
        <v>58</v>
      </c>
    </row>
    <row r="291" spans="1:16" ht="12.75" customHeight="1">
      <c r="A291" t="s">
        <v>50</v>
      </c>
      <c s="6" t="s">
        <v>379</v>
      </c>
      <c s="6" t="s">
        <v>1275</v>
      </c>
      <c t="s">
        <v>4</v>
      </c>
      <c s="26" t="s">
        <v>1276</v>
      </c>
      <c s="27" t="s">
        <v>98</v>
      </c>
      <c s="28">
        <v>1</v>
      </c>
      <c s="27">
        <v>0</v>
      </c>
      <c s="27">
        <f>ROUND(G291*H291,6)</f>
      </c>
      <c r="L291" s="29">
        <v>0</v>
      </c>
      <c s="24">
        <f>ROUND(ROUND(L291,2)*ROUND(G291,3),2)</f>
      </c>
      <c s="27" t="s">
        <v>55</v>
      </c>
      <c>
        <f>(M291*21)/100</f>
      </c>
      <c t="s">
        <v>27</v>
      </c>
    </row>
    <row r="292" spans="1:5" ht="12.75" customHeight="1">
      <c r="A292" s="30" t="s">
        <v>56</v>
      </c>
      <c r="E292" s="31" t="s">
        <v>1276</v>
      </c>
    </row>
    <row r="293" spans="1:5" ht="12.75" customHeight="1">
      <c r="A293" s="30" t="s">
        <v>57</v>
      </c>
      <c r="E293" s="32" t="s">
        <v>4</v>
      </c>
    </row>
    <row r="294" spans="5:5" ht="12.75" customHeight="1">
      <c r="E294" s="31" t="s">
        <v>58</v>
      </c>
    </row>
    <row r="295" spans="1:16" ht="12.75" customHeight="1">
      <c r="A295" t="s">
        <v>50</v>
      </c>
      <c s="6" t="s">
        <v>382</v>
      </c>
      <c s="6" t="s">
        <v>851</v>
      </c>
      <c t="s">
        <v>4</v>
      </c>
      <c s="26" t="s">
        <v>852</v>
      </c>
      <c s="27" t="s">
        <v>98</v>
      </c>
      <c s="28">
        <v>1</v>
      </c>
      <c s="27">
        <v>0</v>
      </c>
      <c s="27">
        <f>ROUND(G295*H295,6)</f>
      </c>
      <c r="L295" s="29">
        <v>0</v>
      </c>
      <c s="24">
        <f>ROUND(ROUND(L295,2)*ROUND(G295,3),2)</f>
      </c>
      <c s="27" t="s">
        <v>55</v>
      </c>
      <c>
        <f>(M295*21)/100</f>
      </c>
      <c t="s">
        <v>27</v>
      </c>
    </row>
    <row r="296" spans="1:5" ht="12.75" customHeight="1">
      <c r="A296" s="30" t="s">
        <v>56</v>
      </c>
      <c r="E296" s="31" t="s">
        <v>852</v>
      </c>
    </row>
    <row r="297" spans="1:5" ht="12.75" customHeight="1">
      <c r="A297" s="30" t="s">
        <v>57</v>
      </c>
      <c r="E297" s="32" t="s">
        <v>4</v>
      </c>
    </row>
    <row r="298" spans="5:5" ht="12.75" customHeight="1">
      <c r="E298" s="31" t="s">
        <v>58</v>
      </c>
    </row>
    <row r="299" spans="1:16" ht="12.75" customHeight="1">
      <c r="A299" t="s">
        <v>50</v>
      </c>
      <c s="6" t="s">
        <v>385</v>
      </c>
      <c s="6" t="s">
        <v>853</v>
      </c>
      <c t="s">
        <v>4</v>
      </c>
      <c s="26" t="s">
        <v>854</v>
      </c>
      <c s="27" t="s">
        <v>98</v>
      </c>
      <c s="28">
        <v>17</v>
      </c>
      <c s="27">
        <v>0</v>
      </c>
      <c s="27">
        <f>ROUND(G299*H299,6)</f>
      </c>
      <c r="L299" s="29">
        <v>0</v>
      </c>
      <c s="24">
        <f>ROUND(ROUND(L299,2)*ROUND(G299,3),2)</f>
      </c>
      <c s="27" t="s">
        <v>55</v>
      </c>
      <c>
        <f>(M299*21)/100</f>
      </c>
      <c t="s">
        <v>27</v>
      </c>
    </row>
    <row r="300" spans="1:5" ht="12.75" customHeight="1">
      <c r="A300" s="30" t="s">
        <v>56</v>
      </c>
      <c r="E300" s="31" t="s">
        <v>854</v>
      </c>
    </row>
    <row r="301" spans="1:5" ht="12.75" customHeight="1">
      <c r="A301" s="30" t="s">
        <v>57</v>
      </c>
      <c r="E301" s="32" t="s">
        <v>4</v>
      </c>
    </row>
    <row r="302" spans="5:5" ht="12.75" customHeight="1">
      <c r="E302" s="31" t="s">
        <v>58</v>
      </c>
    </row>
    <row r="303" spans="1:16" ht="12.75" customHeight="1">
      <c r="A303" t="s">
        <v>50</v>
      </c>
      <c s="6" t="s">
        <v>386</v>
      </c>
      <c s="6" t="s">
        <v>855</v>
      </c>
      <c t="s">
        <v>4</v>
      </c>
      <c s="26" t="s">
        <v>856</v>
      </c>
      <c s="27" t="s">
        <v>98</v>
      </c>
      <c s="28">
        <v>1</v>
      </c>
      <c s="27">
        <v>0</v>
      </c>
      <c s="27">
        <f>ROUND(G303*H303,6)</f>
      </c>
      <c r="L303" s="29">
        <v>0</v>
      </c>
      <c s="24">
        <f>ROUND(ROUND(L303,2)*ROUND(G303,3),2)</f>
      </c>
      <c s="27" t="s">
        <v>55</v>
      </c>
      <c>
        <f>(M303*21)/100</f>
      </c>
      <c t="s">
        <v>27</v>
      </c>
    </row>
    <row r="304" spans="1:5" ht="12.75" customHeight="1">
      <c r="A304" s="30" t="s">
        <v>56</v>
      </c>
      <c r="E304" s="31" t="s">
        <v>856</v>
      </c>
    </row>
    <row r="305" spans="1:5" ht="12.75" customHeight="1">
      <c r="A305" s="30" t="s">
        <v>57</v>
      </c>
      <c r="E305" s="32" t="s">
        <v>4</v>
      </c>
    </row>
    <row r="306" spans="5:5" ht="12.75" customHeight="1">
      <c r="E306" s="31" t="s">
        <v>4</v>
      </c>
    </row>
    <row r="307" spans="1:16" ht="12.75" customHeight="1">
      <c r="A307" t="s">
        <v>50</v>
      </c>
      <c s="6" t="s">
        <v>387</v>
      </c>
      <c s="6" t="s">
        <v>1642</v>
      </c>
      <c t="s">
        <v>4</v>
      </c>
      <c s="26" t="s">
        <v>1643</v>
      </c>
      <c s="27" t="s">
        <v>98</v>
      </c>
      <c s="28">
        <v>3</v>
      </c>
      <c s="27">
        <v>0</v>
      </c>
      <c s="27">
        <f>ROUND(G307*H307,6)</f>
      </c>
      <c r="L307" s="29">
        <v>0</v>
      </c>
      <c s="24">
        <f>ROUND(ROUND(L307,2)*ROUND(G307,3),2)</f>
      </c>
      <c s="27" t="s">
        <v>55</v>
      </c>
      <c>
        <f>(M307*21)/100</f>
      </c>
      <c t="s">
        <v>27</v>
      </c>
    </row>
    <row r="308" spans="1:5" ht="12.75" customHeight="1">
      <c r="A308" s="30" t="s">
        <v>56</v>
      </c>
      <c r="E308" s="31" t="s">
        <v>1643</v>
      </c>
    </row>
    <row r="309" spans="1:5" ht="12.75" customHeight="1">
      <c r="A309" s="30" t="s">
        <v>57</v>
      </c>
      <c r="E309" s="32" t="s">
        <v>4</v>
      </c>
    </row>
    <row r="310" spans="5:5" ht="12.75" customHeight="1">
      <c r="E310" s="31" t="s">
        <v>58</v>
      </c>
    </row>
    <row r="311" spans="1:16" ht="12.75" customHeight="1">
      <c r="A311" t="s">
        <v>50</v>
      </c>
      <c s="6" t="s">
        <v>388</v>
      </c>
      <c s="6" t="s">
        <v>1913</v>
      </c>
      <c t="s">
        <v>4</v>
      </c>
      <c s="26" t="s">
        <v>1914</v>
      </c>
      <c s="27" t="s">
        <v>98</v>
      </c>
      <c s="28">
        <v>1</v>
      </c>
      <c s="27">
        <v>0</v>
      </c>
      <c s="27">
        <f>ROUND(G311*H311,6)</f>
      </c>
      <c r="L311" s="29">
        <v>0</v>
      </c>
      <c s="24">
        <f>ROUND(ROUND(L311,2)*ROUND(G311,3),2)</f>
      </c>
      <c s="27" t="s">
        <v>55</v>
      </c>
      <c>
        <f>(M311*21)/100</f>
      </c>
      <c t="s">
        <v>27</v>
      </c>
    </row>
    <row r="312" spans="1:5" ht="12.75" customHeight="1">
      <c r="A312" s="30" t="s">
        <v>56</v>
      </c>
      <c r="E312" s="31" t="s">
        <v>1914</v>
      </c>
    </row>
    <row r="313" spans="1:5" ht="12.75" customHeight="1">
      <c r="A313" s="30" t="s">
        <v>57</v>
      </c>
      <c r="E313" s="32" t="s">
        <v>4</v>
      </c>
    </row>
    <row r="314" spans="5:5" ht="12.75" customHeight="1">
      <c r="E314" s="31" t="s">
        <v>58</v>
      </c>
    </row>
    <row r="315" spans="1:16" ht="12.75" customHeight="1">
      <c r="A315" t="s">
        <v>50</v>
      </c>
      <c s="6" t="s">
        <v>389</v>
      </c>
      <c s="6" t="s">
        <v>871</v>
      </c>
      <c t="s">
        <v>4</v>
      </c>
      <c s="26" t="s">
        <v>872</v>
      </c>
      <c s="27" t="s">
        <v>98</v>
      </c>
      <c s="28">
        <v>16</v>
      </c>
      <c s="27">
        <v>0</v>
      </c>
      <c s="27">
        <f>ROUND(G315*H315,6)</f>
      </c>
      <c r="L315" s="29">
        <v>0</v>
      </c>
      <c s="24">
        <f>ROUND(ROUND(L315,2)*ROUND(G315,3),2)</f>
      </c>
      <c s="27" t="s">
        <v>55</v>
      </c>
      <c>
        <f>(M315*21)/100</f>
      </c>
      <c t="s">
        <v>27</v>
      </c>
    </row>
    <row r="316" spans="1:5" ht="12.75" customHeight="1">
      <c r="A316" s="30" t="s">
        <v>56</v>
      </c>
      <c r="E316" s="31" t="s">
        <v>872</v>
      </c>
    </row>
    <row r="317" spans="1:5" ht="12.75" customHeight="1">
      <c r="A317" s="30" t="s">
        <v>57</v>
      </c>
      <c r="E317" s="32" t="s">
        <v>4</v>
      </c>
    </row>
    <row r="318" spans="5:5" ht="12.75" customHeight="1">
      <c r="E318" s="31" t="s">
        <v>58</v>
      </c>
    </row>
    <row r="319" spans="1:16" ht="12.75" customHeight="1">
      <c r="A319" t="s">
        <v>50</v>
      </c>
      <c s="6" t="s">
        <v>390</v>
      </c>
      <c s="6" t="s">
        <v>2036</v>
      </c>
      <c t="s">
        <v>4</v>
      </c>
      <c s="26" t="s">
        <v>2037</v>
      </c>
      <c s="27" t="s">
        <v>98</v>
      </c>
      <c s="28">
        <v>65</v>
      </c>
      <c s="27">
        <v>0</v>
      </c>
      <c s="27">
        <f>ROUND(G319*H319,6)</f>
      </c>
      <c r="L319" s="29">
        <v>0</v>
      </c>
      <c s="24">
        <f>ROUND(ROUND(L319,2)*ROUND(G319,3),2)</f>
      </c>
      <c s="27" t="s">
        <v>55</v>
      </c>
      <c>
        <f>(M319*21)/100</f>
      </c>
      <c t="s">
        <v>27</v>
      </c>
    </row>
    <row r="320" spans="1:5" ht="12.75" customHeight="1">
      <c r="A320" s="30" t="s">
        <v>56</v>
      </c>
      <c r="E320" s="31" t="s">
        <v>2037</v>
      </c>
    </row>
    <row r="321" spans="1:5" ht="12.75" customHeight="1">
      <c r="A321" s="30" t="s">
        <v>57</v>
      </c>
      <c r="E321" s="32" t="s">
        <v>4</v>
      </c>
    </row>
    <row r="322" spans="5:5" ht="12.75" customHeight="1">
      <c r="E322" s="31" t="s">
        <v>58</v>
      </c>
    </row>
    <row r="323" spans="1:16" ht="12.75" customHeight="1">
      <c r="A323" t="s">
        <v>50</v>
      </c>
      <c s="6" t="s">
        <v>391</v>
      </c>
      <c s="6" t="s">
        <v>2354</v>
      </c>
      <c t="s">
        <v>4</v>
      </c>
      <c s="26" t="s">
        <v>2355</v>
      </c>
      <c s="27" t="s">
        <v>1085</v>
      </c>
      <c s="28">
        <v>250</v>
      </c>
      <c s="27">
        <v>0</v>
      </c>
      <c s="27">
        <f>ROUND(G323*H323,6)</f>
      </c>
      <c r="L323" s="29">
        <v>0</v>
      </c>
      <c s="24">
        <f>ROUND(ROUND(L323,2)*ROUND(G323,3),2)</f>
      </c>
      <c s="27" t="s">
        <v>55</v>
      </c>
      <c>
        <f>(M323*21)/100</f>
      </c>
      <c t="s">
        <v>27</v>
      </c>
    </row>
    <row r="324" spans="1:5" ht="12.75" customHeight="1">
      <c r="A324" s="30" t="s">
        <v>56</v>
      </c>
      <c r="E324" s="31" t="s">
        <v>2355</v>
      </c>
    </row>
    <row r="325" spans="1:5" ht="12.75" customHeight="1">
      <c r="A325" s="30" t="s">
        <v>57</v>
      </c>
      <c r="E325" s="32" t="s">
        <v>4</v>
      </c>
    </row>
    <row r="326" spans="5:5" ht="12.75" customHeight="1">
      <c r="E326" s="31" t="s">
        <v>2356</v>
      </c>
    </row>
    <row r="327" spans="1:16" ht="12.75" customHeight="1">
      <c r="A327" t="s">
        <v>50</v>
      </c>
      <c s="6" t="s">
        <v>394</v>
      </c>
      <c s="6" t="s">
        <v>1364</v>
      </c>
      <c t="s">
        <v>4</v>
      </c>
      <c s="26" t="s">
        <v>1365</v>
      </c>
      <c s="27" t="s">
        <v>82</v>
      </c>
      <c s="28">
        <v>72</v>
      </c>
      <c s="27">
        <v>0</v>
      </c>
      <c s="27">
        <f>ROUND(G327*H327,6)</f>
      </c>
      <c r="L327" s="29">
        <v>0</v>
      </c>
      <c s="24">
        <f>ROUND(ROUND(L327,2)*ROUND(G327,3),2)</f>
      </c>
      <c s="27" t="s">
        <v>55</v>
      </c>
      <c>
        <f>(M327*21)/100</f>
      </c>
      <c t="s">
        <v>27</v>
      </c>
    </row>
    <row r="328" spans="1:5" ht="12.75" customHeight="1">
      <c r="A328" s="30" t="s">
        <v>56</v>
      </c>
      <c r="E328" s="31" t="s">
        <v>1365</v>
      </c>
    </row>
    <row r="329" spans="1:5" ht="12.75" customHeight="1">
      <c r="A329" s="30" t="s">
        <v>57</v>
      </c>
      <c r="E329" s="32" t="s">
        <v>4</v>
      </c>
    </row>
    <row r="330" spans="5:5" ht="12.75" customHeight="1">
      <c r="E330" s="31" t="s">
        <v>58</v>
      </c>
    </row>
    <row r="331" spans="1:16" ht="12.75" customHeight="1">
      <c r="A331" t="s">
        <v>50</v>
      </c>
      <c s="6" t="s">
        <v>397</v>
      </c>
      <c s="6" t="s">
        <v>1586</v>
      </c>
      <c t="s">
        <v>4</v>
      </c>
      <c s="26" t="s">
        <v>1587</v>
      </c>
      <c s="27" t="s">
        <v>782</v>
      </c>
      <c s="28">
        <v>22</v>
      </c>
      <c s="27">
        <v>0</v>
      </c>
      <c s="27">
        <f>ROUND(G331*H331,6)</f>
      </c>
      <c r="L331" s="29">
        <v>0</v>
      </c>
      <c s="24">
        <f>ROUND(ROUND(L331,2)*ROUND(G331,3),2)</f>
      </c>
      <c s="27" t="s">
        <v>55</v>
      </c>
      <c>
        <f>(M331*21)/100</f>
      </c>
      <c t="s">
        <v>27</v>
      </c>
    </row>
    <row r="332" spans="1:5" ht="12.75" customHeight="1">
      <c r="A332" s="30" t="s">
        <v>56</v>
      </c>
      <c r="E332" s="31" t="s">
        <v>1587</v>
      </c>
    </row>
    <row r="333" spans="1:5" ht="12.75" customHeight="1">
      <c r="A333" s="30" t="s">
        <v>57</v>
      </c>
      <c r="E333" s="32" t="s">
        <v>4</v>
      </c>
    </row>
    <row r="334" spans="5:5" ht="12.75" customHeight="1">
      <c r="E334" s="31" t="s">
        <v>58</v>
      </c>
    </row>
    <row r="335" spans="1:13" ht="12.75" customHeight="1">
      <c r="A335" t="s">
        <v>47</v>
      </c>
      <c r="C335" s="7" t="s">
        <v>27</v>
      </c>
      <c r="E335" s="25" t="s">
        <v>1208</v>
      </c>
      <c r="J335" s="24">
        <f>0</f>
      </c>
      <c s="24">
        <f>0</f>
      </c>
      <c s="24">
        <f>0+L336+L340+L344+L348+L352+L356+L360+L364+L368+L372+L376+L380+L384+L388+L392</f>
      </c>
      <c s="24">
        <f>0+M336+M340+M344+M348+M352+M356+M360+M364+M368+M372+M376+M380+M384+M388+M392</f>
      </c>
    </row>
    <row r="336" spans="1:16" ht="12.75" customHeight="1">
      <c r="A336" t="s">
        <v>50</v>
      </c>
      <c s="6" t="s">
        <v>398</v>
      </c>
      <c s="6" t="s">
        <v>2357</v>
      </c>
      <c t="s">
        <v>4</v>
      </c>
      <c s="26" t="s">
        <v>2358</v>
      </c>
      <c s="27" t="s">
        <v>98</v>
      </c>
      <c s="28">
        <v>6</v>
      </c>
      <c s="27">
        <v>0</v>
      </c>
      <c s="27">
        <f>ROUND(G336*H336,6)</f>
      </c>
      <c r="L336" s="29">
        <v>0</v>
      </c>
      <c s="24">
        <f>ROUND(ROUND(L336,2)*ROUND(G336,3),2)</f>
      </c>
      <c s="27" t="s">
        <v>55</v>
      </c>
      <c>
        <f>(M336*21)/100</f>
      </c>
      <c t="s">
        <v>27</v>
      </c>
    </row>
    <row r="337" spans="1:5" ht="12.75" customHeight="1">
      <c r="A337" s="30" t="s">
        <v>56</v>
      </c>
      <c r="E337" s="31" t="s">
        <v>2358</v>
      </c>
    </row>
    <row r="338" spans="1:5" ht="12.75" customHeight="1">
      <c r="A338" s="30" t="s">
        <v>57</v>
      </c>
      <c r="E338" s="32" t="s">
        <v>4</v>
      </c>
    </row>
    <row r="339" spans="5:5" ht="12.75" customHeight="1">
      <c r="E339" s="31" t="s">
        <v>58</v>
      </c>
    </row>
    <row r="340" spans="1:16" ht="12.75" customHeight="1">
      <c r="A340" t="s">
        <v>50</v>
      </c>
      <c s="6" t="s">
        <v>399</v>
      </c>
      <c s="6" t="s">
        <v>2359</v>
      </c>
      <c t="s">
        <v>4</v>
      </c>
      <c s="26" t="s">
        <v>2360</v>
      </c>
      <c s="27" t="s">
        <v>98</v>
      </c>
      <c s="28">
        <v>9</v>
      </c>
      <c s="27">
        <v>0</v>
      </c>
      <c s="27">
        <f>ROUND(G340*H340,6)</f>
      </c>
      <c r="L340" s="29">
        <v>0</v>
      </c>
      <c s="24">
        <f>ROUND(ROUND(L340,2)*ROUND(G340,3),2)</f>
      </c>
      <c s="27" t="s">
        <v>55</v>
      </c>
      <c>
        <f>(M340*21)/100</f>
      </c>
      <c t="s">
        <v>27</v>
      </c>
    </row>
    <row r="341" spans="1:5" ht="12.75" customHeight="1">
      <c r="A341" s="30" t="s">
        <v>56</v>
      </c>
      <c r="E341" s="31" t="s">
        <v>2360</v>
      </c>
    </row>
    <row r="342" spans="1:5" ht="12.75" customHeight="1">
      <c r="A342" s="30" t="s">
        <v>57</v>
      </c>
      <c r="E342" s="32" t="s">
        <v>4</v>
      </c>
    </row>
    <row r="343" spans="5:5" ht="12.75" customHeight="1">
      <c r="E343" s="31" t="s">
        <v>58</v>
      </c>
    </row>
    <row r="344" spans="1:16" ht="12.75" customHeight="1">
      <c r="A344" t="s">
        <v>50</v>
      </c>
      <c s="6" t="s">
        <v>400</v>
      </c>
      <c s="6" t="s">
        <v>2361</v>
      </c>
      <c t="s">
        <v>4</v>
      </c>
      <c s="26" t="s">
        <v>2362</v>
      </c>
      <c s="27" t="s">
        <v>82</v>
      </c>
      <c s="28">
        <v>50</v>
      </c>
      <c s="27">
        <v>0</v>
      </c>
      <c s="27">
        <f>ROUND(G344*H344,6)</f>
      </c>
      <c r="L344" s="29">
        <v>0</v>
      </c>
      <c s="24">
        <f>ROUND(ROUND(L344,2)*ROUND(G344,3),2)</f>
      </c>
      <c s="27" t="s">
        <v>55</v>
      </c>
      <c>
        <f>(M344*21)/100</f>
      </c>
      <c t="s">
        <v>27</v>
      </c>
    </row>
    <row r="345" spans="1:5" ht="12.75" customHeight="1">
      <c r="A345" s="30" t="s">
        <v>56</v>
      </c>
      <c r="E345" s="31" t="s">
        <v>2362</v>
      </c>
    </row>
    <row r="346" spans="1:5" ht="12.75" customHeight="1">
      <c r="A346" s="30" t="s">
        <v>57</v>
      </c>
      <c r="E346" s="32" t="s">
        <v>4</v>
      </c>
    </row>
    <row r="347" spans="5:5" ht="12.75" customHeight="1">
      <c r="E347" s="31" t="s">
        <v>58</v>
      </c>
    </row>
    <row r="348" spans="1:16" ht="12.75" customHeight="1">
      <c r="A348" t="s">
        <v>50</v>
      </c>
      <c s="6" t="s">
        <v>401</v>
      </c>
      <c s="6" t="s">
        <v>2363</v>
      </c>
      <c t="s">
        <v>4</v>
      </c>
      <c s="26" t="s">
        <v>2364</v>
      </c>
      <c s="27" t="s">
        <v>98</v>
      </c>
      <c s="28">
        <v>24</v>
      </c>
      <c s="27">
        <v>0</v>
      </c>
      <c s="27">
        <f>ROUND(G348*H348,6)</f>
      </c>
      <c r="L348" s="29">
        <v>0</v>
      </c>
      <c s="24">
        <f>ROUND(ROUND(L348,2)*ROUND(G348,3),2)</f>
      </c>
      <c s="27" t="s">
        <v>55</v>
      </c>
      <c>
        <f>(M348*21)/100</f>
      </c>
      <c t="s">
        <v>27</v>
      </c>
    </row>
    <row r="349" spans="1:5" ht="12.75" customHeight="1">
      <c r="A349" s="30" t="s">
        <v>56</v>
      </c>
      <c r="E349" s="31" t="s">
        <v>2364</v>
      </c>
    </row>
    <row r="350" spans="1:5" ht="12.75" customHeight="1">
      <c r="A350" s="30" t="s">
        <v>57</v>
      </c>
      <c r="E350" s="32" t="s">
        <v>4</v>
      </c>
    </row>
    <row r="351" spans="5:5" ht="12.75" customHeight="1">
      <c r="E351" s="31" t="s">
        <v>58</v>
      </c>
    </row>
    <row r="352" spans="1:16" ht="12.75" customHeight="1">
      <c r="A352" t="s">
        <v>50</v>
      </c>
      <c s="6" t="s">
        <v>402</v>
      </c>
      <c s="6" t="s">
        <v>2365</v>
      </c>
      <c t="s">
        <v>4</v>
      </c>
      <c s="26" t="s">
        <v>2366</v>
      </c>
      <c s="27" t="s">
        <v>98</v>
      </c>
      <c s="28">
        <v>12</v>
      </c>
      <c s="27">
        <v>0</v>
      </c>
      <c s="27">
        <f>ROUND(G352*H352,6)</f>
      </c>
      <c r="L352" s="29">
        <v>0</v>
      </c>
      <c s="24">
        <f>ROUND(ROUND(L352,2)*ROUND(G352,3),2)</f>
      </c>
      <c s="27" t="s">
        <v>55</v>
      </c>
      <c>
        <f>(M352*21)/100</f>
      </c>
      <c t="s">
        <v>27</v>
      </c>
    </row>
    <row r="353" spans="1:5" ht="12.75" customHeight="1">
      <c r="A353" s="30" t="s">
        <v>56</v>
      </c>
      <c r="E353" s="31" t="s">
        <v>2366</v>
      </c>
    </row>
    <row r="354" spans="1:5" ht="12.75" customHeight="1">
      <c r="A354" s="30" t="s">
        <v>57</v>
      </c>
      <c r="E354" s="32" t="s">
        <v>4</v>
      </c>
    </row>
    <row r="355" spans="5:5" ht="12.75" customHeight="1">
      <c r="E355" s="31" t="s">
        <v>58</v>
      </c>
    </row>
    <row r="356" spans="1:16" ht="12.75" customHeight="1">
      <c r="A356" t="s">
        <v>50</v>
      </c>
      <c s="6" t="s">
        <v>403</v>
      </c>
      <c s="6" t="s">
        <v>2367</v>
      </c>
      <c t="s">
        <v>4</v>
      </c>
      <c s="26" t="s">
        <v>2368</v>
      </c>
      <c s="27" t="s">
        <v>98</v>
      </c>
      <c s="28">
        <v>12</v>
      </c>
      <c s="27">
        <v>0</v>
      </c>
      <c s="27">
        <f>ROUND(G356*H356,6)</f>
      </c>
      <c r="L356" s="29">
        <v>0</v>
      </c>
      <c s="24">
        <f>ROUND(ROUND(L356,2)*ROUND(G356,3),2)</f>
      </c>
      <c s="27" t="s">
        <v>55</v>
      </c>
      <c>
        <f>(M356*21)/100</f>
      </c>
      <c t="s">
        <v>27</v>
      </c>
    </row>
    <row r="357" spans="1:5" ht="12.75" customHeight="1">
      <c r="A357" s="30" t="s">
        <v>56</v>
      </c>
      <c r="E357" s="31" t="s">
        <v>2368</v>
      </c>
    </row>
    <row r="358" spans="1:5" ht="12.75" customHeight="1">
      <c r="A358" s="30" t="s">
        <v>57</v>
      </c>
      <c r="E358" s="32" t="s">
        <v>4</v>
      </c>
    </row>
    <row r="359" spans="5:5" ht="12.75" customHeight="1">
      <c r="E359" s="31" t="s">
        <v>58</v>
      </c>
    </row>
    <row r="360" spans="1:16" ht="12.75" customHeight="1">
      <c r="A360" t="s">
        <v>50</v>
      </c>
      <c s="6" t="s">
        <v>404</v>
      </c>
      <c s="6" t="s">
        <v>2369</v>
      </c>
      <c t="s">
        <v>4</v>
      </c>
      <c s="26" t="s">
        <v>2370</v>
      </c>
      <c s="27" t="s">
        <v>98</v>
      </c>
      <c s="28">
        <v>2</v>
      </c>
      <c s="27">
        <v>0</v>
      </c>
      <c s="27">
        <f>ROUND(G360*H360,6)</f>
      </c>
      <c r="L360" s="29">
        <v>0</v>
      </c>
      <c s="24">
        <f>ROUND(ROUND(L360,2)*ROUND(G360,3),2)</f>
      </c>
      <c s="27" t="s">
        <v>55</v>
      </c>
      <c>
        <f>(M360*21)/100</f>
      </c>
      <c t="s">
        <v>27</v>
      </c>
    </row>
    <row r="361" spans="1:5" ht="12.75" customHeight="1">
      <c r="A361" s="30" t="s">
        <v>56</v>
      </c>
      <c r="E361" s="31" t="s">
        <v>2370</v>
      </c>
    </row>
    <row r="362" spans="1:5" ht="12.75" customHeight="1">
      <c r="A362" s="30" t="s">
        <v>57</v>
      </c>
      <c r="E362" s="32" t="s">
        <v>4</v>
      </c>
    </row>
    <row r="363" spans="5:5" ht="12.75" customHeight="1">
      <c r="E363" s="31" t="s">
        <v>58</v>
      </c>
    </row>
    <row r="364" spans="1:16" ht="12.75" customHeight="1">
      <c r="A364" t="s">
        <v>50</v>
      </c>
      <c s="6" t="s">
        <v>405</v>
      </c>
      <c s="6" t="s">
        <v>2371</v>
      </c>
      <c t="s">
        <v>4</v>
      </c>
      <c s="26" t="s">
        <v>2372</v>
      </c>
      <c s="27" t="s">
        <v>98</v>
      </c>
      <c s="28">
        <v>2</v>
      </c>
      <c s="27">
        <v>0</v>
      </c>
      <c s="27">
        <f>ROUND(G364*H364,6)</f>
      </c>
      <c r="L364" s="29">
        <v>0</v>
      </c>
      <c s="24">
        <f>ROUND(ROUND(L364,2)*ROUND(G364,3),2)</f>
      </c>
      <c s="27" t="s">
        <v>55</v>
      </c>
      <c>
        <f>(M364*21)/100</f>
      </c>
      <c t="s">
        <v>27</v>
      </c>
    </row>
    <row r="365" spans="1:5" ht="12.75" customHeight="1">
      <c r="A365" s="30" t="s">
        <v>56</v>
      </c>
      <c r="E365" s="31" t="s">
        <v>2372</v>
      </c>
    </row>
    <row r="366" spans="1:5" ht="12.75" customHeight="1">
      <c r="A366" s="30" t="s">
        <v>57</v>
      </c>
      <c r="E366" s="32" t="s">
        <v>4</v>
      </c>
    </row>
    <row r="367" spans="5:5" ht="12.75" customHeight="1">
      <c r="E367" s="31" t="s">
        <v>58</v>
      </c>
    </row>
    <row r="368" spans="1:16" ht="12.75" customHeight="1">
      <c r="A368" t="s">
        <v>50</v>
      </c>
      <c s="6" t="s">
        <v>406</v>
      </c>
      <c s="6" t="s">
        <v>2373</v>
      </c>
      <c t="s">
        <v>4</v>
      </c>
      <c s="26" t="s">
        <v>2374</v>
      </c>
      <c s="27" t="s">
        <v>82</v>
      </c>
      <c s="28">
        <v>200</v>
      </c>
      <c s="27">
        <v>0</v>
      </c>
      <c s="27">
        <f>ROUND(G368*H368,6)</f>
      </c>
      <c r="L368" s="29">
        <v>0</v>
      </c>
      <c s="24">
        <f>ROUND(ROUND(L368,2)*ROUND(G368,3),2)</f>
      </c>
      <c s="27" t="s">
        <v>55</v>
      </c>
      <c>
        <f>(M368*21)/100</f>
      </c>
      <c t="s">
        <v>27</v>
      </c>
    </row>
    <row r="369" spans="1:5" ht="12.75" customHeight="1">
      <c r="A369" s="30" t="s">
        <v>56</v>
      </c>
      <c r="E369" s="31" t="s">
        <v>2374</v>
      </c>
    </row>
    <row r="370" spans="1:5" ht="12.75" customHeight="1">
      <c r="A370" s="30" t="s">
        <v>57</v>
      </c>
      <c r="E370" s="32" t="s">
        <v>4</v>
      </c>
    </row>
    <row r="371" spans="5:5" ht="12.75" customHeight="1">
      <c r="E371" s="31" t="s">
        <v>2011</v>
      </c>
    </row>
    <row r="372" spans="1:16" ht="12.75" customHeight="1">
      <c r="A372" t="s">
        <v>50</v>
      </c>
      <c s="6" t="s">
        <v>407</v>
      </c>
      <c s="6" t="s">
        <v>2230</v>
      </c>
      <c t="s">
        <v>4</v>
      </c>
      <c s="26" t="s">
        <v>2375</v>
      </c>
      <c s="27" t="s">
        <v>82</v>
      </c>
      <c s="28">
        <v>450</v>
      </c>
      <c s="27">
        <v>0</v>
      </c>
      <c s="27">
        <f>ROUND(G372*H372,6)</f>
      </c>
      <c r="L372" s="29">
        <v>0</v>
      </c>
      <c s="24">
        <f>ROUND(ROUND(L372,2)*ROUND(G372,3),2)</f>
      </c>
      <c s="27" t="s">
        <v>55</v>
      </c>
      <c>
        <f>(M372*21)/100</f>
      </c>
      <c t="s">
        <v>27</v>
      </c>
    </row>
    <row r="373" spans="1:5" ht="12.75" customHeight="1">
      <c r="A373" s="30" t="s">
        <v>56</v>
      </c>
      <c r="E373" s="31" t="s">
        <v>2375</v>
      </c>
    </row>
    <row r="374" spans="1:5" ht="12.75" customHeight="1">
      <c r="A374" s="30" t="s">
        <v>57</v>
      </c>
      <c r="E374" s="32" t="s">
        <v>4</v>
      </c>
    </row>
    <row r="375" spans="5:5" ht="12.75" customHeight="1">
      <c r="E375" s="31" t="s">
        <v>2011</v>
      </c>
    </row>
    <row r="376" spans="1:16" ht="12.75" customHeight="1">
      <c r="A376" t="s">
        <v>50</v>
      </c>
      <c s="6" t="s">
        <v>408</v>
      </c>
      <c s="6" t="s">
        <v>2376</v>
      </c>
      <c t="s">
        <v>4</v>
      </c>
      <c s="26" t="s">
        <v>2377</v>
      </c>
      <c s="27" t="s">
        <v>1085</v>
      </c>
      <c s="28">
        <v>500</v>
      </c>
      <c s="27">
        <v>0</v>
      </c>
      <c s="27">
        <f>ROUND(G376*H376,6)</f>
      </c>
      <c r="L376" s="29">
        <v>0</v>
      </c>
      <c s="24">
        <f>ROUND(ROUND(L376,2)*ROUND(G376,3),2)</f>
      </c>
      <c s="27" t="s">
        <v>55</v>
      </c>
      <c>
        <f>(M376*21)/100</f>
      </c>
      <c t="s">
        <v>27</v>
      </c>
    </row>
    <row r="377" spans="1:5" ht="12.75" customHeight="1">
      <c r="A377" s="30" t="s">
        <v>56</v>
      </c>
      <c r="E377" s="31" t="s">
        <v>2377</v>
      </c>
    </row>
    <row r="378" spans="1:5" ht="12.75" customHeight="1">
      <c r="A378" s="30" t="s">
        <v>57</v>
      </c>
      <c r="E378" s="32" t="s">
        <v>4</v>
      </c>
    </row>
    <row r="379" spans="5:5" ht="12.75" customHeight="1">
      <c r="E379" s="31" t="s">
        <v>2378</v>
      </c>
    </row>
    <row r="380" spans="1:16" ht="12.75" customHeight="1">
      <c r="A380" t="s">
        <v>50</v>
      </c>
      <c s="6" t="s">
        <v>411</v>
      </c>
      <c s="6" t="s">
        <v>2232</v>
      </c>
      <c t="s">
        <v>4</v>
      </c>
      <c s="26" t="s">
        <v>2233</v>
      </c>
      <c s="27" t="s">
        <v>82</v>
      </c>
      <c s="28">
        <v>100</v>
      </c>
      <c s="27">
        <v>0</v>
      </c>
      <c s="27">
        <f>ROUND(G380*H380,6)</f>
      </c>
      <c r="L380" s="29">
        <v>0</v>
      </c>
      <c s="24">
        <f>ROUND(ROUND(L380,2)*ROUND(G380,3),2)</f>
      </c>
      <c s="27" t="s">
        <v>55</v>
      </c>
      <c>
        <f>(M380*21)/100</f>
      </c>
      <c t="s">
        <v>27</v>
      </c>
    </row>
    <row r="381" spans="1:5" ht="12.75" customHeight="1">
      <c r="A381" s="30" t="s">
        <v>56</v>
      </c>
      <c r="E381" s="31" t="s">
        <v>2233</v>
      </c>
    </row>
    <row r="382" spans="1:5" ht="12.75" customHeight="1">
      <c r="A382" s="30" t="s">
        <v>57</v>
      </c>
      <c r="E382" s="32" t="s">
        <v>4</v>
      </c>
    </row>
    <row r="383" spans="5:5" ht="12.75" customHeight="1">
      <c r="E383" s="31" t="s">
        <v>2379</v>
      </c>
    </row>
    <row r="384" spans="1:16" ht="12.75" customHeight="1">
      <c r="A384" t="s">
        <v>50</v>
      </c>
      <c s="6" t="s">
        <v>414</v>
      </c>
      <c s="6" t="s">
        <v>2380</v>
      </c>
      <c t="s">
        <v>4</v>
      </c>
      <c s="26" t="s">
        <v>2235</v>
      </c>
      <c s="27" t="s">
        <v>82</v>
      </c>
      <c s="28">
        <v>100</v>
      </c>
      <c s="27">
        <v>0</v>
      </c>
      <c s="27">
        <f>ROUND(G384*H384,6)</f>
      </c>
      <c r="L384" s="29">
        <v>0</v>
      </c>
      <c s="24">
        <f>ROUND(ROUND(L384,2)*ROUND(G384,3),2)</f>
      </c>
      <c s="27" t="s">
        <v>55</v>
      </c>
      <c>
        <f>(M384*21)/100</f>
      </c>
      <c t="s">
        <v>27</v>
      </c>
    </row>
    <row r="385" spans="1:5" ht="12.75" customHeight="1">
      <c r="A385" s="30" t="s">
        <v>56</v>
      </c>
      <c r="E385" s="31" t="s">
        <v>2235</v>
      </c>
    </row>
    <row r="386" spans="1:5" ht="12.75" customHeight="1">
      <c r="A386" s="30" t="s">
        <v>57</v>
      </c>
      <c r="E386" s="32" t="s">
        <v>4</v>
      </c>
    </row>
    <row r="387" spans="5:5" ht="12.75" customHeight="1">
      <c r="E387" s="31" t="s">
        <v>2379</v>
      </c>
    </row>
    <row r="388" spans="1:16" ht="12.75" customHeight="1">
      <c r="A388" t="s">
        <v>50</v>
      </c>
      <c s="6" t="s">
        <v>415</v>
      </c>
      <c s="6" t="s">
        <v>1651</v>
      </c>
      <c t="s">
        <v>4</v>
      </c>
      <c s="26" t="s">
        <v>1652</v>
      </c>
      <c s="27" t="s">
        <v>82</v>
      </c>
      <c s="28">
        <v>100</v>
      </c>
      <c s="27">
        <v>0</v>
      </c>
      <c s="27">
        <f>ROUND(G388*H388,6)</f>
      </c>
      <c r="L388" s="29">
        <v>0</v>
      </c>
      <c s="24">
        <f>ROUND(ROUND(L388,2)*ROUND(G388,3),2)</f>
      </c>
      <c s="27" t="s">
        <v>55</v>
      </c>
      <c>
        <f>(M388*21)/100</f>
      </c>
      <c t="s">
        <v>27</v>
      </c>
    </row>
    <row r="389" spans="1:5" ht="12.75" customHeight="1">
      <c r="A389" s="30" t="s">
        <v>56</v>
      </c>
      <c r="E389" s="31" t="s">
        <v>1652</v>
      </c>
    </row>
    <row r="390" spans="1:5" ht="12.75" customHeight="1">
      <c r="A390" s="30" t="s">
        <v>57</v>
      </c>
      <c r="E390" s="32" t="s">
        <v>4</v>
      </c>
    </row>
    <row r="391" spans="5:5" ht="12.75" customHeight="1">
      <c r="E391" s="31" t="s">
        <v>58</v>
      </c>
    </row>
    <row r="392" spans="1:16" ht="12.75" customHeight="1">
      <c r="A392" t="s">
        <v>50</v>
      </c>
      <c s="6" t="s">
        <v>1530</v>
      </c>
      <c s="6" t="s">
        <v>2381</v>
      </c>
      <c t="s">
        <v>4</v>
      </c>
      <c s="26" t="s">
        <v>2382</v>
      </c>
      <c s="27" t="s">
        <v>82</v>
      </c>
      <c s="28">
        <v>60</v>
      </c>
      <c s="27">
        <v>0</v>
      </c>
      <c s="27">
        <f>ROUND(G392*H392,6)</f>
      </c>
      <c r="L392" s="29">
        <v>0</v>
      </c>
      <c s="24">
        <f>ROUND(ROUND(L392,2)*ROUND(G392,3),2)</f>
      </c>
      <c s="27" t="s">
        <v>55</v>
      </c>
      <c>
        <f>(M392*21)/100</f>
      </c>
      <c t="s">
        <v>27</v>
      </c>
    </row>
    <row r="393" spans="1:5" ht="12.75" customHeight="1">
      <c r="A393" s="30" t="s">
        <v>56</v>
      </c>
      <c r="E393" s="31" t="s">
        <v>2382</v>
      </c>
    </row>
    <row r="394" spans="1:5" ht="12.75" customHeight="1">
      <c r="A394" s="30" t="s">
        <v>57</v>
      </c>
      <c r="E394" s="32" t="s">
        <v>4</v>
      </c>
    </row>
    <row r="395" spans="5:5" ht="12.75" customHeight="1">
      <c r="E395"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2383</v>
      </c>
      <c s="33">
        <f>Rekapitulace!C33</f>
      </c>
      <c s="15" t="s">
        <v>14</v>
      </c>
      <c t="s">
        <v>22</v>
      </c>
      <c t="s">
        <v>27</v>
      </c>
    </row>
    <row r="4" spans="1:16" ht="15" customHeight="1">
      <c r="A4" s="18" t="s">
        <v>19</v>
      </c>
      <c s="19" t="s">
        <v>28</v>
      </c>
      <c s="20" t="s">
        <v>2383</v>
      </c>
      <c r="E4" s="19" t="s">
        <v>2384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2387</v>
      </c>
      <c r="E8" s="23" t="s">
        <v>2388</v>
      </c>
      <c r="J8" s="22">
        <f>0+J9+J14+J43</f>
      </c>
      <c s="22">
        <f>0+K9+K14+K43</f>
      </c>
      <c s="22">
        <f>0+L9+L14+L43</f>
      </c>
      <c s="22">
        <f>0+M9+M14+M43</f>
      </c>
    </row>
    <row r="9" spans="1:13" ht="12.75" customHeight="1">
      <c r="A9" t="s">
        <v>47</v>
      </c>
      <c r="C9" s="7" t="s">
        <v>48</v>
      </c>
      <c r="E9" s="25" t="s">
        <v>49</v>
      </c>
      <c r="J9" s="24">
        <f>0</f>
      </c>
      <c s="24">
        <f>0</f>
      </c>
      <c s="24">
        <f>0+L10</f>
      </c>
      <c s="24">
        <f>0+M10</f>
      </c>
    </row>
    <row r="10" spans="1:16" ht="12.75" customHeight="1">
      <c r="A10" t="s">
        <v>50</v>
      </c>
      <c s="6" t="s">
        <v>51</v>
      </c>
      <c s="6" t="s">
        <v>52</v>
      </c>
      <c t="s">
        <v>4</v>
      </c>
      <c s="26" t="s">
        <v>53</v>
      </c>
      <c s="27" t="s">
        <v>54</v>
      </c>
      <c s="28">
        <v>54.72</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2389</v>
      </c>
    </row>
    <row r="13" spans="5:5" ht="12.75" customHeight="1">
      <c r="E13" s="31" t="s">
        <v>58</v>
      </c>
    </row>
    <row r="14" spans="1:13" ht="12.75" customHeight="1">
      <c r="A14" t="s">
        <v>47</v>
      </c>
      <c r="C14" s="7" t="s">
        <v>51</v>
      </c>
      <c r="E14" s="25" t="s">
        <v>59</v>
      </c>
      <c r="J14" s="24">
        <f>0</f>
      </c>
      <c s="24">
        <f>0</f>
      </c>
      <c s="24">
        <f>0+L15+L19+L23+L27+L31+L35+L39</f>
      </c>
      <c s="24">
        <f>0+M15+M19+M23+M27+M31+M35+M39</f>
      </c>
    </row>
    <row r="15" spans="1:16" ht="12.75" customHeight="1">
      <c r="A15" t="s">
        <v>50</v>
      </c>
      <c s="6" t="s">
        <v>27</v>
      </c>
      <c s="6" t="s">
        <v>72</v>
      </c>
      <c t="s">
        <v>4</v>
      </c>
      <c s="26" t="s">
        <v>73</v>
      </c>
      <c s="27" t="s">
        <v>66</v>
      </c>
      <c s="28">
        <v>21.546</v>
      </c>
      <c s="27">
        <v>0</v>
      </c>
      <c s="27">
        <f>ROUND(G15*H15,6)</f>
      </c>
      <c r="L15" s="29">
        <v>0</v>
      </c>
      <c s="24">
        <f>ROUND(ROUND(L15,2)*ROUND(G15,3),2)</f>
      </c>
      <c s="27" t="s">
        <v>55</v>
      </c>
      <c>
        <f>(M15*21)/100</f>
      </c>
      <c t="s">
        <v>27</v>
      </c>
    </row>
    <row r="16" spans="1:5" ht="12.75" customHeight="1">
      <c r="A16" s="30" t="s">
        <v>56</v>
      </c>
      <c r="E16" s="31" t="s">
        <v>73</v>
      </c>
    </row>
    <row r="17" spans="1:5" ht="12.75" customHeight="1">
      <c r="A17" s="30" t="s">
        <v>57</v>
      </c>
      <c r="E17" s="32" t="s">
        <v>2390</v>
      </c>
    </row>
    <row r="18" spans="5:5" ht="12.75" customHeight="1">
      <c r="E18" s="31" t="s">
        <v>58</v>
      </c>
    </row>
    <row r="19" spans="1:16" ht="12.75" customHeight="1">
      <c r="A19" t="s">
        <v>50</v>
      </c>
      <c s="6" t="s">
        <v>25</v>
      </c>
      <c s="6" t="s">
        <v>2391</v>
      </c>
      <c t="s">
        <v>4</v>
      </c>
      <c s="26" t="s">
        <v>1522</v>
      </c>
      <c s="27" t="s">
        <v>66</v>
      </c>
      <c s="28">
        <v>28.8</v>
      </c>
      <c s="27">
        <v>0</v>
      </c>
      <c s="27">
        <f>ROUND(G19*H19,6)</f>
      </c>
      <c r="L19" s="29">
        <v>0</v>
      </c>
      <c s="24">
        <f>ROUND(ROUND(L19,2)*ROUND(G19,3),2)</f>
      </c>
      <c s="27" t="s">
        <v>55</v>
      </c>
      <c>
        <f>(M19*21)/100</f>
      </c>
      <c t="s">
        <v>27</v>
      </c>
    </row>
    <row r="20" spans="1:5" ht="12.75" customHeight="1">
      <c r="A20" s="30" t="s">
        <v>56</v>
      </c>
      <c r="E20" s="31" t="s">
        <v>1522</v>
      </c>
    </row>
    <row r="21" spans="1:5" ht="12.75" customHeight="1">
      <c r="A21" s="30" t="s">
        <v>57</v>
      </c>
      <c r="E21" s="32" t="s">
        <v>2392</v>
      </c>
    </row>
    <row r="22" spans="5:5" ht="12.75" customHeight="1">
      <c r="E22" s="31" t="s">
        <v>58</v>
      </c>
    </row>
    <row r="23" spans="1:16" ht="12.75" customHeight="1">
      <c r="A23" t="s">
        <v>50</v>
      </c>
      <c s="6" t="s">
        <v>68</v>
      </c>
      <c s="6" t="s">
        <v>2393</v>
      </c>
      <c t="s">
        <v>4</v>
      </c>
      <c s="26" t="s">
        <v>1524</v>
      </c>
      <c s="27" t="s">
        <v>66</v>
      </c>
      <c s="28">
        <v>57.6</v>
      </c>
      <c s="27">
        <v>0</v>
      </c>
      <c s="27">
        <f>ROUND(G23*H23,6)</f>
      </c>
      <c r="L23" s="29">
        <v>0</v>
      </c>
      <c s="24">
        <f>ROUND(ROUND(L23,2)*ROUND(G23,3),2)</f>
      </c>
      <c s="27" t="s">
        <v>55</v>
      </c>
      <c>
        <f>(M23*21)/100</f>
      </c>
      <c t="s">
        <v>27</v>
      </c>
    </row>
    <row r="24" spans="1:5" ht="12.75" customHeight="1">
      <c r="A24" s="30" t="s">
        <v>56</v>
      </c>
      <c r="E24" s="31" t="s">
        <v>1524</v>
      </c>
    </row>
    <row r="25" spans="1:5" ht="12.75" customHeight="1">
      <c r="A25" s="30" t="s">
        <v>57</v>
      </c>
      <c r="E25" s="32" t="s">
        <v>2394</v>
      </c>
    </row>
    <row r="26" spans="5:5" ht="12.75" customHeight="1">
      <c r="E26" s="31" t="s">
        <v>58</v>
      </c>
    </row>
    <row r="27" spans="1:16" ht="12.75" customHeight="1">
      <c r="A27" t="s">
        <v>50</v>
      </c>
      <c s="6" t="s">
        <v>71</v>
      </c>
      <c s="6" t="s">
        <v>2395</v>
      </c>
      <c t="s">
        <v>4</v>
      </c>
      <c s="26" t="s">
        <v>2396</v>
      </c>
      <c s="27" t="s">
        <v>66</v>
      </c>
      <c s="28">
        <v>28.8</v>
      </c>
      <c s="27">
        <v>0</v>
      </c>
      <c s="27">
        <f>ROUND(G27*H27,6)</f>
      </c>
      <c r="L27" s="29">
        <v>0</v>
      </c>
      <c s="24">
        <f>ROUND(ROUND(L27,2)*ROUND(G27,3),2)</f>
      </c>
      <c s="27" t="s">
        <v>55</v>
      </c>
      <c>
        <f>(M27*21)/100</f>
      </c>
      <c t="s">
        <v>27</v>
      </c>
    </row>
    <row r="28" spans="1:5" ht="12.75" customHeight="1">
      <c r="A28" s="30" t="s">
        <v>56</v>
      </c>
      <c r="E28" s="31" t="s">
        <v>2396</v>
      </c>
    </row>
    <row r="29" spans="1:5" ht="12.75" customHeight="1">
      <c r="A29" s="30" t="s">
        <v>57</v>
      </c>
      <c r="E29" s="32" t="s">
        <v>2392</v>
      </c>
    </row>
    <row r="30" spans="5:5" ht="12.75" customHeight="1">
      <c r="E30" s="31" t="s">
        <v>58</v>
      </c>
    </row>
    <row r="31" spans="1:16" ht="12.75" customHeight="1">
      <c r="A31" t="s">
        <v>50</v>
      </c>
      <c s="6" t="s">
        <v>26</v>
      </c>
      <c s="6" t="s">
        <v>77</v>
      </c>
      <c t="s">
        <v>4</v>
      </c>
      <c s="26" t="s">
        <v>78</v>
      </c>
      <c s="27" t="s">
        <v>66</v>
      </c>
      <c s="28">
        <v>11.34</v>
      </c>
      <c s="27">
        <v>0</v>
      </c>
      <c s="27">
        <f>ROUND(G31*H31,6)</f>
      </c>
      <c r="L31" s="29">
        <v>0</v>
      </c>
      <c s="24">
        <f>ROUND(ROUND(L31,2)*ROUND(G31,3),2)</f>
      </c>
      <c s="27" t="s">
        <v>55</v>
      </c>
      <c>
        <f>(M31*21)/100</f>
      </c>
      <c t="s">
        <v>27</v>
      </c>
    </row>
    <row r="32" spans="1:5" ht="12.75" customHeight="1">
      <c r="A32" s="30" t="s">
        <v>56</v>
      </c>
      <c r="E32" s="31" t="s">
        <v>78</v>
      </c>
    </row>
    <row r="33" spans="1:5" ht="12.75" customHeight="1">
      <c r="A33" s="30" t="s">
        <v>57</v>
      </c>
      <c r="E33" s="32" t="s">
        <v>2397</v>
      </c>
    </row>
    <row r="34" spans="5:5" ht="12.75" customHeight="1">
      <c r="E34" s="31" t="s">
        <v>58</v>
      </c>
    </row>
    <row r="35" spans="1:16" ht="12.75" customHeight="1">
      <c r="A35" t="s">
        <v>50</v>
      </c>
      <c s="6" t="s">
        <v>76</v>
      </c>
      <c s="6" t="s">
        <v>2398</v>
      </c>
      <c t="s">
        <v>4</v>
      </c>
      <c s="26" t="s">
        <v>2399</v>
      </c>
      <c s="27" t="s">
        <v>66</v>
      </c>
      <c s="28">
        <v>19.2</v>
      </c>
      <c s="27">
        <v>0</v>
      </c>
      <c s="27">
        <f>ROUND(G35*H35,6)</f>
      </c>
      <c r="L35" s="29">
        <v>0</v>
      </c>
      <c s="24">
        <f>ROUND(ROUND(L35,2)*ROUND(G35,3),2)</f>
      </c>
      <c s="27" t="s">
        <v>55</v>
      </c>
      <c>
        <f>(M35*21)/100</f>
      </c>
      <c t="s">
        <v>27</v>
      </c>
    </row>
    <row r="36" spans="1:5" ht="12.75" customHeight="1">
      <c r="A36" s="30" t="s">
        <v>56</v>
      </c>
      <c r="E36" s="31" t="s">
        <v>2399</v>
      </c>
    </row>
    <row r="37" spans="1:5" ht="12.75" customHeight="1">
      <c r="A37" s="30" t="s">
        <v>57</v>
      </c>
      <c r="E37" s="32" t="s">
        <v>2400</v>
      </c>
    </row>
    <row r="38" spans="5:5" ht="12.75" customHeight="1">
      <c r="E38" s="31" t="s">
        <v>58</v>
      </c>
    </row>
    <row r="39" spans="1:16" ht="12.75" customHeight="1">
      <c r="A39" t="s">
        <v>50</v>
      </c>
      <c s="6" t="s">
        <v>79</v>
      </c>
      <c s="6" t="s">
        <v>2401</v>
      </c>
      <c t="s">
        <v>4</v>
      </c>
      <c s="26" t="s">
        <v>2402</v>
      </c>
      <c s="27" t="s">
        <v>66</v>
      </c>
      <c s="28">
        <v>15.27</v>
      </c>
      <c s="27">
        <v>0</v>
      </c>
      <c s="27">
        <f>ROUND(G39*H39,6)</f>
      </c>
      <c r="L39" s="29">
        <v>0</v>
      </c>
      <c s="24">
        <f>ROUND(ROUND(L39,2)*ROUND(G39,3),2)</f>
      </c>
      <c s="27" t="s">
        <v>55</v>
      </c>
      <c>
        <f>(M39*21)/100</f>
      </c>
      <c t="s">
        <v>27</v>
      </c>
    </row>
    <row r="40" spans="1:5" ht="12.75" customHeight="1">
      <c r="A40" s="30" t="s">
        <v>56</v>
      </c>
      <c r="E40" s="31" t="s">
        <v>2402</v>
      </c>
    </row>
    <row r="41" spans="1:5" ht="12.75" customHeight="1">
      <c r="A41" s="30" t="s">
        <v>57</v>
      </c>
      <c r="E41" s="32" t="s">
        <v>2403</v>
      </c>
    </row>
    <row r="42" spans="5:5" ht="12.75" customHeight="1">
      <c r="E42" s="31" t="s">
        <v>58</v>
      </c>
    </row>
    <row r="43" spans="1:13" ht="12.75" customHeight="1">
      <c r="A43" t="s">
        <v>47</v>
      </c>
      <c r="C43" s="7" t="s">
        <v>79</v>
      </c>
      <c r="E43" s="25" t="s">
        <v>2404</v>
      </c>
      <c r="J43" s="24">
        <f>0</f>
      </c>
      <c s="24">
        <f>0</f>
      </c>
      <c s="24">
        <f>0+L44+L48+L52+L56+L60+L64+L68+L72</f>
      </c>
      <c s="24">
        <f>0+M44+M48+M52+M56+M60+M64+M68+M72</f>
      </c>
    </row>
    <row r="44" spans="1:16" ht="12.75" customHeight="1">
      <c r="A44" t="s">
        <v>50</v>
      </c>
      <c s="6" t="s">
        <v>83</v>
      </c>
      <c s="6" t="s">
        <v>2405</v>
      </c>
      <c t="s">
        <v>4</v>
      </c>
      <c s="26" t="s">
        <v>2406</v>
      </c>
      <c s="27" t="s">
        <v>82</v>
      </c>
      <c s="28">
        <v>50.9</v>
      </c>
      <c s="27">
        <v>0</v>
      </c>
      <c s="27">
        <f>ROUND(G44*H44,6)</f>
      </c>
      <c r="L44" s="29">
        <v>0</v>
      </c>
      <c s="24">
        <f>ROUND(ROUND(L44,2)*ROUND(G44,3),2)</f>
      </c>
      <c s="27" t="s">
        <v>55</v>
      </c>
      <c>
        <f>(M44*21)/100</f>
      </c>
      <c t="s">
        <v>27</v>
      </c>
    </row>
    <row r="45" spans="1:5" ht="12.75" customHeight="1">
      <c r="A45" s="30" t="s">
        <v>56</v>
      </c>
      <c r="E45" s="31" t="s">
        <v>2406</v>
      </c>
    </row>
    <row r="46" spans="1:5" ht="12.75" customHeight="1">
      <c r="A46" s="30" t="s">
        <v>57</v>
      </c>
      <c r="E46" s="32" t="s">
        <v>4</v>
      </c>
    </row>
    <row r="47" spans="5:5" ht="12.75" customHeight="1">
      <c r="E47" s="31" t="s">
        <v>58</v>
      </c>
    </row>
    <row r="48" spans="1:16" ht="12.75" customHeight="1">
      <c r="A48" t="s">
        <v>50</v>
      </c>
      <c s="6" t="s">
        <v>86</v>
      </c>
      <c s="6" t="s">
        <v>2407</v>
      </c>
      <c t="s">
        <v>4</v>
      </c>
      <c s="26" t="s">
        <v>2408</v>
      </c>
      <c s="27" t="s">
        <v>82</v>
      </c>
      <c s="28">
        <v>54.9</v>
      </c>
      <c s="27">
        <v>0</v>
      </c>
      <c s="27">
        <f>ROUND(G48*H48,6)</f>
      </c>
      <c r="L48" s="29">
        <v>0</v>
      </c>
      <c s="24">
        <f>ROUND(ROUND(L48,2)*ROUND(G48,3),2)</f>
      </c>
      <c s="27" t="s">
        <v>55</v>
      </c>
      <c>
        <f>(M48*21)/100</f>
      </c>
      <c t="s">
        <v>27</v>
      </c>
    </row>
    <row r="49" spans="1:5" ht="12.75" customHeight="1">
      <c r="A49" s="30" t="s">
        <v>56</v>
      </c>
      <c r="E49" s="31" t="s">
        <v>2408</v>
      </c>
    </row>
    <row r="50" spans="1:5" ht="12.75" customHeight="1">
      <c r="A50" s="30" t="s">
        <v>57</v>
      </c>
      <c r="E50" s="32" t="s">
        <v>2409</v>
      </c>
    </row>
    <row r="51" spans="5:5" ht="12.75" customHeight="1">
      <c r="E51" s="31" t="s">
        <v>58</v>
      </c>
    </row>
    <row r="52" spans="1:16" ht="12.75" customHeight="1">
      <c r="A52" t="s">
        <v>50</v>
      </c>
      <c s="6" t="s">
        <v>89</v>
      </c>
      <c s="6" t="s">
        <v>2410</v>
      </c>
      <c t="s">
        <v>4</v>
      </c>
      <c s="26" t="s">
        <v>2411</v>
      </c>
      <c s="27" t="s">
        <v>82</v>
      </c>
      <c s="28">
        <v>50.9</v>
      </c>
      <c s="27">
        <v>0</v>
      </c>
      <c s="27">
        <f>ROUND(G52*H52,6)</f>
      </c>
      <c r="L52" s="29">
        <v>0</v>
      </c>
      <c s="24">
        <f>ROUND(ROUND(L52,2)*ROUND(G52,3),2)</f>
      </c>
      <c s="27" t="s">
        <v>55</v>
      </c>
      <c>
        <f>(M52*21)/100</f>
      </c>
      <c t="s">
        <v>27</v>
      </c>
    </row>
    <row r="53" spans="1:5" ht="12.75" customHeight="1">
      <c r="A53" s="30" t="s">
        <v>56</v>
      </c>
      <c r="E53" s="31" t="s">
        <v>2411</v>
      </c>
    </row>
    <row r="54" spans="1:5" ht="12.75" customHeight="1">
      <c r="A54" s="30" t="s">
        <v>57</v>
      </c>
      <c r="E54" s="32" t="s">
        <v>2412</v>
      </c>
    </row>
    <row r="55" spans="5:5" ht="12.75" customHeight="1">
      <c r="E55" s="31" t="s">
        <v>58</v>
      </c>
    </row>
    <row r="56" spans="1:16" ht="12.75" customHeight="1">
      <c r="A56" t="s">
        <v>50</v>
      </c>
      <c s="6" t="s">
        <v>92</v>
      </c>
      <c s="6" t="s">
        <v>2413</v>
      </c>
      <c t="s">
        <v>4</v>
      </c>
      <c s="26" t="s">
        <v>2414</v>
      </c>
      <c s="27" t="s">
        <v>82</v>
      </c>
      <c s="28">
        <v>50.9</v>
      </c>
      <c s="27">
        <v>0</v>
      </c>
      <c s="27">
        <f>ROUND(G56*H56,6)</f>
      </c>
      <c r="L56" s="29">
        <v>0</v>
      </c>
      <c s="24">
        <f>ROUND(ROUND(L56,2)*ROUND(G56,3),2)</f>
      </c>
      <c s="27" t="s">
        <v>55</v>
      </c>
      <c>
        <f>(M56*21)/100</f>
      </c>
      <c t="s">
        <v>27</v>
      </c>
    </row>
    <row r="57" spans="1:5" ht="12.75" customHeight="1">
      <c r="A57" s="30" t="s">
        <v>56</v>
      </c>
      <c r="E57" s="31" t="s">
        <v>2414</v>
      </c>
    </row>
    <row r="58" spans="1:5" ht="12.75" customHeight="1">
      <c r="A58" s="30" t="s">
        <v>57</v>
      </c>
      <c r="E58" s="32" t="s">
        <v>2412</v>
      </c>
    </row>
    <row r="59" spans="5:5" ht="12.75" customHeight="1">
      <c r="E59" s="31" t="s">
        <v>58</v>
      </c>
    </row>
    <row r="60" spans="1:16" ht="12.75" customHeight="1">
      <c r="A60" t="s">
        <v>50</v>
      </c>
      <c s="6" t="s">
        <v>95</v>
      </c>
      <c s="6" t="s">
        <v>2415</v>
      </c>
      <c t="s">
        <v>4</v>
      </c>
      <c s="26" t="s">
        <v>2416</v>
      </c>
      <c s="27" t="s">
        <v>82</v>
      </c>
      <c s="28">
        <v>50.9</v>
      </c>
      <c s="27">
        <v>0</v>
      </c>
      <c s="27">
        <f>ROUND(G60*H60,6)</f>
      </c>
      <c r="L60" s="29">
        <v>0</v>
      </c>
      <c s="24">
        <f>ROUND(ROUND(L60,2)*ROUND(G60,3),2)</f>
      </c>
      <c s="27" t="s">
        <v>55</v>
      </c>
      <c>
        <f>(M60*21)/100</f>
      </c>
      <c t="s">
        <v>27</v>
      </c>
    </row>
    <row r="61" spans="1:5" ht="12.75" customHeight="1">
      <c r="A61" s="30" t="s">
        <v>56</v>
      </c>
      <c r="E61" s="31" t="s">
        <v>2416</v>
      </c>
    </row>
    <row r="62" spans="1:5" ht="12.75" customHeight="1">
      <c r="A62" s="30" t="s">
        <v>57</v>
      </c>
      <c r="E62" s="32" t="s">
        <v>2412</v>
      </c>
    </row>
    <row r="63" spans="5:5" ht="12.75" customHeight="1">
      <c r="E63" s="31" t="s">
        <v>58</v>
      </c>
    </row>
    <row r="64" spans="1:16" ht="12.75" customHeight="1">
      <c r="A64" t="s">
        <v>50</v>
      </c>
      <c s="6" t="s">
        <v>99</v>
      </c>
      <c s="6" t="s">
        <v>2417</v>
      </c>
      <c t="s">
        <v>4</v>
      </c>
      <c s="26" t="s">
        <v>2418</v>
      </c>
      <c s="27" t="s">
        <v>1918</v>
      </c>
      <c s="28">
        <v>1</v>
      </c>
      <c s="27">
        <v>0</v>
      </c>
      <c s="27">
        <f>ROUND(G64*H64,6)</f>
      </c>
      <c r="L64" s="29">
        <v>0</v>
      </c>
      <c s="24">
        <f>ROUND(ROUND(L64,2)*ROUND(G64,3),2)</f>
      </c>
      <c s="27" t="s">
        <v>55</v>
      </c>
      <c>
        <f>(M64*21)/100</f>
      </c>
      <c t="s">
        <v>27</v>
      </c>
    </row>
    <row r="65" spans="1:5" ht="12.75" customHeight="1">
      <c r="A65" s="30" t="s">
        <v>56</v>
      </c>
      <c r="E65" s="31" t="s">
        <v>2418</v>
      </c>
    </row>
    <row r="66" spans="1:5" ht="12.75" customHeight="1">
      <c r="A66" s="30" t="s">
        <v>57</v>
      </c>
      <c r="E66" s="32" t="s">
        <v>2419</v>
      </c>
    </row>
    <row r="67" spans="5:5" ht="12.75" customHeight="1">
      <c r="E67" s="31" t="s">
        <v>2420</v>
      </c>
    </row>
    <row r="68" spans="1:16" ht="12.75" customHeight="1">
      <c r="A68" t="s">
        <v>50</v>
      </c>
      <c s="6" t="s">
        <v>102</v>
      </c>
      <c s="6" t="s">
        <v>2421</v>
      </c>
      <c t="s">
        <v>4</v>
      </c>
      <c s="26" t="s">
        <v>2422</v>
      </c>
      <c s="27" t="s">
        <v>1918</v>
      </c>
      <c s="28">
        <v>1</v>
      </c>
      <c s="27">
        <v>0</v>
      </c>
      <c s="27">
        <f>ROUND(G68*H68,6)</f>
      </c>
      <c r="L68" s="29">
        <v>0</v>
      </c>
      <c s="24">
        <f>ROUND(ROUND(L68,2)*ROUND(G68,3),2)</f>
      </c>
      <c s="27" t="s">
        <v>55</v>
      </c>
      <c>
        <f>(M68*21)/100</f>
      </c>
      <c t="s">
        <v>27</v>
      </c>
    </row>
    <row r="69" spans="1:5" ht="12.75" customHeight="1">
      <c r="A69" s="30" t="s">
        <v>56</v>
      </c>
      <c r="E69" s="31" t="s">
        <v>2422</v>
      </c>
    </row>
    <row r="70" spans="1:5" ht="12.75" customHeight="1">
      <c r="A70" s="30" t="s">
        <v>57</v>
      </c>
      <c r="E70" s="32" t="s">
        <v>2419</v>
      </c>
    </row>
    <row r="71" spans="5:5" ht="12.75" customHeight="1">
      <c r="E71" s="31" t="s">
        <v>2423</v>
      </c>
    </row>
    <row r="72" spans="1:16" ht="12.75" customHeight="1">
      <c r="A72" t="s">
        <v>50</v>
      </c>
      <c s="6" t="s">
        <v>105</v>
      </c>
      <c s="6" t="s">
        <v>2424</v>
      </c>
      <c t="s">
        <v>4</v>
      </c>
      <c s="26" t="s">
        <v>2425</v>
      </c>
      <c s="27" t="s">
        <v>1918</v>
      </c>
      <c s="28">
        <v>1</v>
      </c>
      <c s="27">
        <v>0</v>
      </c>
      <c s="27">
        <f>ROUND(G72*H72,6)</f>
      </c>
      <c r="L72" s="29">
        <v>0</v>
      </c>
      <c s="24">
        <f>ROUND(ROUND(L72,2)*ROUND(G72,3),2)</f>
      </c>
      <c s="27" t="s">
        <v>55</v>
      </c>
      <c>
        <f>(M72*21)/100</f>
      </c>
      <c t="s">
        <v>27</v>
      </c>
    </row>
    <row r="73" spans="1:5" ht="12.75" customHeight="1">
      <c r="A73" s="30" t="s">
        <v>56</v>
      </c>
      <c r="E73" s="31" t="s">
        <v>2425</v>
      </c>
    </row>
    <row r="74" spans="1:5" ht="12.75" customHeight="1">
      <c r="A74" s="30" t="s">
        <v>57</v>
      </c>
      <c r="E74" s="32" t="s">
        <v>2419</v>
      </c>
    </row>
    <row r="75" spans="5:5" ht="12.75" customHeight="1">
      <c r="E75" s="31" t="s">
        <v>2426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2383</v>
      </c>
      <c s="33">
        <f>Rekapitulace!C33</f>
      </c>
      <c s="15" t="s">
        <v>14</v>
      </c>
      <c t="s">
        <v>22</v>
      </c>
      <c t="s">
        <v>27</v>
      </c>
    </row>
    <row r="4" spans="1:16" ht="15" customHeight="1">
      <c r="A4" s="18" t="s">
        <v>19</v>
      </c>
      <c s="19" t="s">
        <v>28</v>
      </c>
      <c s="20" t="s">
        <v>2383</v>
      </c>
      <c r="E4" s="19" t="s">
        <v>2384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2429</v>
      </c>
      <c r="E8" s="23" t="s">
        <v>2430</v>
      </c>
      <c r="J8" s="22">
        <f>0+J9+J18+J59+J80</f>
      </c>
      <c s="22">
        <f>0+K9+K18+K59+K80</f>
      </c>
      <c s="22">
        <f>0+L9+L18+L59+L80</f>
      </c>
      <c s="22">
        <f>0+M9+M18+M59+M80</f>
      </c>
    </row>
    <row r="9" spans="1:13" ht="12.75" customHeight="1">
      <c r="A9" t="s">
        <v>47</v>
      </c>
      <c r="C9" s="7" t="s">
        <v>48</v>
      </c>
      <c r="E9" s="25" t="s">
        <v>49</v>
      </c>
      <c r="J9" s="24">
        <f>0</f>
      </c>
      <c s="24">
        <f>0</f>
      </c>
      <c s="24">
        <f>0+L10+L14</f>
      </c>
      <c s="24">
        <f>0+M10+M14</f>
      </c>
    </row>
    <row r="10" spans="1:16" ht="12.75" customHeight="1">
      <c r="A10" t="s">
        <v>50</v>
      </c>
      <c s="6" t="s">
        <v>51</v>
      </c>
      <c s="6" t="s">
        <v>52</v>
      </c>
      <c t="s">
        <v>4</v>
      </c>
      <c s="26" t="s">
        <v>53</v>
      </c>
      <c s="27" t="s">
        <v>54</v>
      </c>
      <c s="28">
        <v>66.12</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2431</v>
      </c>
    </row>
    <row r="13" spans="5:5" ht="12.75" customHeight="1">
      <c r="E13" s="31" t="s">
        <v>58</v>
      </c>
    </row>
    <row r="14" spans="1:16" ht="12.75" customHeight="1">
      <c r="A14" t="s">
        <v>50</v>
      </c>
      <c s="6" t="s">
        <v>27</v>
      </c>
      <c s="6" t="s">
        <v>2242</v>
      </c>
      <c t="s">
        <v>4</v>
      </c>
      <c s="26" t="s">
        <v>1044</v>
      </c>
      <c s="27" t="s">
        <v>54</v>
      </c>
      <c s="28">
        <v>6.9</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2432</v>
      </c>
    </row>
    <row r="17" spans="5:5" ht="12.75" customHeight="1">
      <c r="E17" s="31" t="s">
        <v>58</v>
      </c>
    </row>
    <row r="18" spans="1:13" ht="12.75" customHeight="1">
      <c r="A18" t="s">
        <v>47</v>
      </c>
      <c r="C18" s="7" t="s">
        <v>51</v>
      </c>
      <c r="E18" s="25" t="s">
        <v>59</v>
      </c>
      <c r="J18" s="24">
        <f>0</f>
      </c>
      <c s="24">
        <f>0</f>
      </c>
      <c s="24">
        <f>0+L19+L23+L27+L31+L35+L39+L43+L47+L51+L55</f>
      </c>
      <c s="24">
        <f>0+M19+M23+M27+M31+M35+M39+M43+M47+M51+M55</f>
      </c>
    </row>
    <row r="19" spans="1:16" ht="12.75" customHeight="1">
      <c r="A19" t="s">
        <v>50</v>
      </c>
      <c s="6" t="s">
        <v>25</v>
      </c>
      <c s="6" t="s">
        <v>64</v>
      </c>
      <c t="s">
        <v>4</v>
      </c>
      <c s="26" t="s">
        <v>65</v>
      </c>
      <c s="27" t="s">
        <v>66</v>
      </c>
      <c s="28">
        <v>42</v>
      </c>
      <c s="27">
        <v>0</v>
      </c>
      <c s="27">
        <f>ROUND(G19*H19,6)</f>
      </c>
      <c r="L19" s="29">
        <v>0</v>
      </c>
      <c s="24">
        <f>ROUND(ROUND(L19,2)*ROUND(G19,3),2)</f>
      </c>
      <c s="27" t="s">
        <v>55</v>
      </c>
      <c>
        <f>(M19*21)/100</f>
      </c>
      <c t="s">
        <v>27</v>
      </c>
    </row>
    <row r="20" spans="1:5" ht="12.75" customHeight="1">
      <c r="A20" s="30" t="s">
        <v>56</v>
      </c>
      <c r="E20" s="31" t="s">
        <v>65</v>
      </c>
    </row>
    <row r="21" spans="1:5" ht="12.75" customHeight="1">
      <c r="A21" s="30" t="s">
        <v>57</v>
      </c>
      <c r="E21" s="32" t="s">
        <v>2433</v>
      </c>
    </row>
    <row r="22" spans="5:5" ht="12.75" customHeight="1">
      <c r="E22" s="31" t="s">
        <v>58</v>
      </c>
    </row>
    <row r="23" spans="1:16" ht="12.75" customHeight="1">
      <c r="A23" t="s">
        <v>50</v>
      </c>
      <c s="6" t="s">
        <v>68</v>
      </c>
      <c s="6" t="s">
        <v>708</v>
      </c>
      <c t="s">
        <v>4</v>
      </c>
      <c s="26" t="s">
        <v>709</v>
      </c>
      <c s="27" t="s">
        <v>66</v>
      </c>
      <c s="28">
        <v>18.5</v>
      </c>
      <c s="27">
        <v>0</v>
      </c>
      <c s="27">
        <f>ROUND(G23*H23,6)</f>
      </c>
      <c r="L23" s="29">
        <v>0</v>
      </c>
      <c s="24">
        <f>ROUND(ROUND(L23,2)*ROUND(G23,3),2)</f>
      </c>
      <c s="27" t="s">
        <v>55</v>
      </c>
      <c>
        <f>(M23*21)/100</f>
      </c>
      <c t="s">
        <v>27</v>
      </c>
    </row>
    <row r="24" spans="1:5" ht="12.75" customHeight="1">
      <c r="A24" s="30" t="s">
        <v>56</v>
      </c>
      <c r="E24" s="31" t="s">
        <v>709</v>
      </c>
    </row>
    <row r="25" spans="1:5" ht="12.75" customHeight="1">
      <c r="A25" s="30" t="s">
        <v>57</v>
      </c>
      <c r="E25" s="32" t="s">
        <v>2434</v>
      </c>
    </row>
    <row r="26" spans="5:5" ht="12.75" customHeight="1">
      <c r="E26" s="31" t="s">
        <v>58</v>
      </c>
    </row>
    <row r="27" spans="1:16" ht="12.75" customHeight="1">
      <c r="A27" t="s">
        <v>50</v>
      </c>
      <c s="6" t="s">
        <v>71</v>
      </c>
      <c s="6" t="s">
        <v>2435</v>
      </c>
      <c t="s">
        <v>4</v>
      </c>
      <c s="26" t="s">
        <v>1524</v>
      </c>
      <c s="27" t="s">
        <v>66</v>
      </c>
      <c s="28">
        <v>37</v>
      </c>
      <c s="27">
        <v>0</v>
      </c>
      <c s="27">
        <f>ROUND(G27*H27,6)</f>
      </c>
      <c r="L27" s="29">
        <v>0</v>
      </c>
      <c s="24">
        <f>ROUND(ROUND(L27,2)*ROUND(G27,3),2)</f>
      </c>
      <c s="27" t="s">
        <v>55</v>
      </c>
      <c>
        <f>(M27*21)/100</f>
      </c>
      <c t="s">
        <v>27</v>
      </c>
    </row>
    <row r="28" spans="1:5" ht="12.75" customHeight="1">
      <c r="A28" s="30" t="s">
        <v>56</v>
      </c>
      <c r="E28" s="31" t="s">
        <v>1524</v>
      </c>
    </row>
    <row r="29" spans="1:5" ht="12.75" customHeight="1">
      <c r="A29" s="30" t="s">
        <v>57</v>
      </c>
      <c r="E29" s="32" t="s">
        <v>2436</v>
      </c>
    </row>
    <row r="30" spans="5:5" ht="12.75" customHeight="1">
      <c r="E30" s="31" t="s">
        <v>58</v>
      </c>
    </row>
    <row r="31" spans="1:16" ht="12.75" customHeight="1">
      <c r="A31" t="s">
        <v>50</v>
      </c>
      <c s="6" t="s">
        <v>26</v>
      </c>
      <c s="6" t="s">
        <v>72</v>
      </c>
      <c t="s">
        <v>4</v>
      </c>
      <c s="26" t="s">
        <v>73</v>
      </c>
      <c s="27" t="s">
        <v>66</v>
      </c>
      <c s="28">
        <v>1.8</v>
      </c>
      <c s="27">
        <v>0</v>
      </c>
      <c s="27">
        <f>ROUND(G31*H31,6)</f>
      </c>
      <c r="L31" s="29">
        <v>0</v>
      </c>
      <c s="24">
        <f>ROUND(ROUND(L31,2)*ROUND(G31,3),2)</f>
      </c>
      <c s="27" t="s">
        <v>55</v>
      </c>
      <c>
        <f>(M31*21)/100</f>
      </c>
      <c t="s">
        <v>27</v>
      </c>
    </row>
    <row r="32" spans="1:5" ht="12.75" customHeight="1">
      <c r="A32" s="30" t="s">
        <v>56</v>
      </c>
      <c r="E32" s="31" t="s">
        <v>73</v>
      </c>
    </row>
    <row r="33" spans="1:5" ht="12.75" customHeight="1">
      <c r="A33" s="30" t="s">
        <v>57</v>
      </c>
      <c r="E33" s="32" t="s">
        <v>2437</v>
      </c>
    </row>
    <row r="34" spans="5:5" ht="12.75" customHeight="1">
      <c r="E34" s="31" t="s">
        <v>58</v>
      </c>
    </row>
    <row r="35" spans="1:16" ht="12.75" customHeight="1">
      <c r="A35" t="s">
        <v>50</v>
      </c>
      <c s="6" t="s">
        <v>76</v>
      </c>
      <c s="6" t="s">
        <v>2391</v>
      </c>
      <c t="s">
        <v>4</v>
      </c>
      <c s="26" t="s">
        <v>1522</v>
      </c>
      <c s="27" t="s">
        <v>66</v>
      </c>
      <c s="28">
        <v>16.3</v>
      </c>
      <c s="27">
        <v>0</v>
      </c>
      <c s="27">
        <f>ROUND(G35*H35,6)</f>
      </c>
      <c r="L35" s="29">
        <v>0</v>
      </c>
      <c s="24">
        <f>ROUND(ROUND(L35,2)*ROUND(G35,3),2)</f>
      </c>
      <c s="27" t="s">
        <v>55</v>
      </c>
      <c>
        <f>(M35*21)/100</f>
      </c>
      <c t="s">
        <v>27</v>
      </c>
    </row>
    <row r="36" spans="1:5" ht="12.75" customHeight="1">
      <c r="A36" s="30" t="s">
        <v>56</v>
      </c>
      <c r="E36" s="31" t="s">
        <v>1522</v>
      </c>
    </row>
    <row r="37" spans="1:5" ht="12.75" customHeight="1">
      <c r="A37" s="30" t="s">
        <v>57</v>
      </c>
      <c r="E37" s="32" t="s">
        <v>2438</v>
      </c>
    </row>
    <row r="38" spans="5:5" ht="12.75" customHeight="1">
      <c r="E38" s="31" t="s">
        <v>58</v>
      </c>
    </row>
    <row r="39" spans="1:16" ht="12.75" customHeight="1">
      <c r="A39" t="s">
        <v>50</v>
      </c>
      <c s="6" t="s">
        <v>79</v>
      </c>
      <c s="6" t="s">
        <v>2393</v>
      </c>
      <c t="s">
        <v>4</v>
      </c>
      <c s="26" t="s">
        <v>1524</v>
      </c>
      <c s="27" t="s">
        <v>66</v>
      </c>
      <c s="28">
        <v>32.6</v>
      </c>
      <c s="27">
        <v>0</v>
      </c>
      <c s="27">
        <f>ROUND(G39*H39,6)</f>
      </c>
      <c r="L39" s="29">
        <v>0</v>
      </c>
      <c s="24">
        <f>ROUND(ROUND(L39,2)*ROUND(G39,3),2)</f>
      </c>
      <c s="27" t="s">
        <v>55</v>
      </c>
      <c>
        <f>(M39*21)/100</f>
      </c>
      <c t="s">
        <v>27</v>
      </c>
    </row>
    <row r="40" spans="1:5" ht="12.75" customHeight="1">
      <c r="A40" s="30" t="s">
        <v>56</v>
      </c>
      <c r="E40" s="31" t="s">
        <v>1524</v>
      </c>
    </row>
    <row r="41" spans="1:5" ht="12.75" customHeight="1">
      <c r="A41" s="30" t="s">
        <v>57</v>
      </c>
      <c r="E41" s="32" t="s">
        <v>2439</v>
      </c>
    </row>
    <row r="42" spans="5:5" ht="12.75" customHeight="1">
      <c r="E42" s="31" t="s">
        <v>58</v>
      </c>
    </row>
    <row r="43" spans="1:16" ht="12.75" customHeight="1">
      <c r="A43" t="s">
        <v>50</v>
      </c>
      <c s="6" t="s">
        <v>83</v>
      </c>
      <c s="6" t="s">
        <v>2395</v>
      </c>
      <c t="s">
        <v>4</v>
      </c>
      <c s="26" t="s">
        <v>2396</v>
      </c>
      <c s="27" t="s">
        <v>66</v>
      </c>
      <c s="28">
        <v>34.8</v>
      </c>
      <c s="27">
        <v>0</v>
      </c>
      <c s="27">
        <f>ROUND(G43*H43,6)</f>
      </c>
      <c r="L43" s="29">
        <v>0</v>
      </c>
      <c s="24">
        <f>ROUND(ROUND(L43,2)*ROUND(G43,3),2)</f>
      </c>
      <c s="27" t="s">
        <v>55</v>
      </c>
      <c>
        <f>(M43*21)/100</f>
      </c>
      <c t="s">
        <v>27</v>
      </c>
    </row>
    <row r="44" spans="1:5" ht="12.75" customHeight="1">
      <c r="A44" s="30" t="s">
        <v>56</v>
      </c>
      <c r="E44" s="31" t="s">
        <v>2396</v>
      </c>
    </row>
    <row r="45" spans="1:5" ht="12.75" customHeight="1">
      <c r="A45" s="30" t="s">
        <v>57</v>
      </c>
      <c r="E45" s="32" t="s">
        <v>2440</v>
      </c>
    </row>
    <row r="46" spans="5:5" ht="12.75" customHeight="1">
      <c r="E46" s="31" t="s">
        <v>58</v>
      </c>
    </row>
    <row r="47" spans="1:16" ht="12.75" customHeight="1">
      <c r="A47" t="s">
        <v>50</v>
      </c>
      <c s="6" t="s">
        <v>86</v>
      </c>
      <c s="6" t="s">
        <v>77</v>
      </c>
      <c t="s">
        <v>4</v>
      </c>
      <c s="26" t="s">
        <v>78</v>
      </c>
      <c s="27" t="s">
        <v>66</v>
      </c>
      <c s="28">
        <v>43.8</v>
      </c>
      <c s="27">
        <v>0</v>
      </c>
      <c s="27">
        <f>ROUND(G47*H47,6)</f>
      </c>
      <c r="L47" s="29">
        <v>0</v>
      </c>
      <c s="24">
        <f>ROUND(ROUND(L47,2)*ROUND(G47,3),2)</f>
      </c>
      <c s="27" t="s">
        <v>55</v>
      </c>
      <c>
        <f>(M47*21)/100</f>
      </c>
      <c t="s">
        <v>27</v>
      </c>
    </row>
    <row r="48" spans="1:5" ht="12.75" customHeight="1">
      <c r="A48" s="30" t="s">
        <v>56</v>
      </c>
      <c r="E48" s="31" t="s">
        <v>78</v>
      </c>
    </row>
    <row r="49" spans="1:5" ht="12.75" customHeight="1">
      <c r="A49" s="30" t="s">
        <v>57</v>
      </c>
      <c r="E49" s="32" t="s">
        <v>2441</v>
      </c>
    </row>
    <row r="50" spans="5:5" ht="12.75" customHeight="1">
      <c r="E50" s="31" t="s">
        <v>58</v>
      </c>
    </row>
    <row r="51" spans="1:16" ht="12.75" customHeight="1">
      <c r="A51" t="s">
        <v>50</v>
      </c>
      <c s="6" t="s">
        <v>89</v>
      </c>
      <c s="6" t="s">
        <v>2398</v>
      </c>
      <c t="s">
        <v>4</v>
      </c>
      <c s="26" t="s">
        <v>2399</v>
      </c>
      <c s="27" t="s">
        <v>66</v>
      </c>
      <c s="28">
        <v>8.596</v>
      </c>
      <c s="27">
        <v>0</v>
      </c>
      <c s="27">
        <f>ROUND(G51*H51,6)</f>
      </c>
      <c r="L51" s="29">
        <v>0</v>
      </c>
      <c s="24">
        <f>ROUND(ROUND(L51,2)*ROUND(G51,3),2)</f>
      </c>
      <c s="27" t="s">
        <v>55</v>
      </c>
      <c>
        <f>(M51*21)/100</f>
      </c>
      <c t="s">
        <v>27</v>
      </c>
    </row>
    <row r="52" spans="1:5" ht="12.75" customHeight="1">
      <c r="A52" s="30" t="s">
        <v>56</v>
      </c>
      <c r="E52" s="31" t="s">
        <v>2399</v>
      </c>
    </row>
    <row r="53" spans="1:5" ht="12.75" customHeight="1">
      <c r="A53" s="30" t="s">
        <v>57</v>
      </c>
      <c r="E53" s="32" t="s">
        <v>2442</v>
      </c>
    </row>
    <row r="54" spans="5:5" ht="12.75" customHeight="1">
      <c r="E54" s="31" t="s">
        <v>58</v>
      </c>
    </row>
    <row r="55" spans="1:16" ht="12.75" customHeight="1">
      <c r="A55" t="s">
        <v>50</v>
      </c>
      <c s="6" t="s">
        <v>92</v>
      </c>
      <c s="6" t="s">
        <v>2401</v>
      </c>
      <c t="s">
        <v>4</v>
      </c>
      <c s="26" t="s">
        <v>2402</v>
      </c>
      <c s="27" t="s">
        <v>66</v>
      </c>
      <c s="28">
        <v>7.704</v>
      </c>
      <c s="27">
        <v>0</v>
      </c>
      <c s="27">
        <f>ROUND(G55*H55,6)</f>
      </c>
      <c r="L55" s="29">
        <v>0</v>
      </c>
      <c s="24">
        <f>ROUND(ROUND(L55,2)*ROUND(G55,3),2)</f>
      </c>
      <c s="27" t="s">
        <v>55</v>
      </c>
      <c>
        <f>(M55*21)/100</f>
      </c>
      <c t="s">
        <v>27</v>
      </c>
    </row>
    <row r="56" spans="1:5" ht="12.75" customHeight="1">
      <c r="A56" s="30" t="s">
        <v>56</v>
      </c>
      <c r="E56" s="31" t="s">
        <v>2402</v>
      </c>
    </row>
    <row r="57" spans="1:5" ht="12.75" customHeight="1">
      <c r="A57" s="30" t="s">
        <v>57</v>
      </c>
      <c r="E57" s="32" t="s">
        <v>2443</v>
      </c>
    </row>
    <row r="58" spans="5:5" ht="12.75" customHeight="1">
      <c r="E58" s="31" t="s">
        <v>58</v>
      </c>
    </row>
    <row r="59" spans="1:13" ht="12.75" customHeight="1">
      <c r="A59" t="s">
        <v>47</v>
      </c>
      <c r="C59" s="7" t="s">
        <v>79</v>
      </c>
      <c r="E59" s="25" t="s">
        <v>2404</v>
      </c>
      <c r="J59" s="24">
        <f>0</f>
      </c>
      <c s="24">
        <f>0</f>
      </c>
      <c s="24">
        <f>0+L60+L64+L68+L72+L76</f>
      </c>
      <c s="24">
        <f>0+M60+M64+M68+M72+M76</f>
      </c>
    </row>
    <row r="60" spans="1:16" ht="12.75" customHeight="1">
      <c r="A60" t="s">
        <v>50</v>
      </c>
      <c s="6" t="s">
        <v>95</v>
      </c>
      <c s="6" t="s">
        <v>2444</v>
      </c>
      <c t="s">
        <v>4</v>
      </c>
      <c s="26" t="s">
        <v>2445</v>
      </c>
      <c s="27" t="s">
        <v>82</v>
      </c>
      <c s="28">
        <v>21.4</v>
      </c>
      <c s="27">
        <v>0</v>
      </c>
      <c s="27">
        <f>ROUND(G60*H60,6)</f>
      </c>
      <c r="L60" s="29">
        <v>0</v>
      </c>
      <c s="24">
        <f>ROUND(ROUND(L60,2)*ROUND(G60,3),2)</f>
      </c>
      <c s="27" t="s">
        <v>55</v>
      </c>
      <c>
        <f>(M60*21)/100</f>
      </c>
      <c t="s">
        <v>27</v>
      </c>
    </row>
    <row r="61" spans="1:5" ht="12.75" customHeight="1">
      <c r="A61" s="30" t="s">
        <v>56</v>
      </c>
      <c r="E61" s="31" t="s">
        <v>2445</v>
      </c>
    </row>
    <row r="62" spans="1:5" ht="12.75" customHeight="1">
      <c r="A62" s="30" t="s">
        <v>57</v>
      </c>
      <c r="E62" s="32" t="s">
        <v>4</v>
      </c>
    </row>
    <row r="63" spans="5:5" ht="12.75" customHeight="1">
      <c r="E63" s="31" t="s">
        <v>58</v>
      </c>
    </row>
    <row r="64" spans="1:16" ht="12.75" customHeight="1">
      <c r="A64" t="s">
        <v>50</v>
      </c>
      <c s="6" t="s">
        <v>99</v>
      </c>
      <c s="6" t="s">
        <v>2446</v>
      </c>
      <c t="s">
        <v>4</v>
      </c>
      <c s="26" t="s">
        <v>2447</v>
      </c>
      <c s="27" t="s">
        <v>98</v>
      </c>
      <c s="28">
        <v>1</v>
      </c>
      <c s="27">
        <v>0</v>
      </c>
      <c s="27">
        <f>ROUND(G64*H64,6)</f>
      </c>
      <c r="L64" s="29">
        <v>0</v>
      </c>
      <c s="24">
        <f>ROUND(ROUND(L64,2)*ROUND(G64,3),2)</f>
      </c>
      <c s="27" t="s">
        <v>55</v>
      </c>
      <c>
        <f>(M64*21)/100</f>
      </c>
      <c t="s">
        <v>27</v>
      </c>
    </row>
    <row r="65" spans="1:5" ht="12.75" customHeight="1">
      <c r="A65" s="30" t="s">
        <v>56</v>
      </c>
      <c r="E65" s="31" t="s">
        <v>2447</v>
      </c>
    </row>
    <row r="66" spans="1:5" ht="12.75" customHeight="1">
      <c r="A66" s="30" t="s">
        <v>57</v>
      </c>
      <c r="E66" s="32" t="s">
        <v>4</v>
      </c>
    </row>
    <row r="67" spans="5:5" ht="12.75" customHeight="1">
      <c r="E67" s="31" t="s">
        <v>2448</v>
      </c>
    </row>
    <row r="68" spans="1:16" ht="12.75" customHeight="1">
      <c r="A68" t="s">
        <v>50</v>
      </c>
      <c s="6" t="s">
        <v>102</v>
      </c>
      <c s="6" t="s">
        <v>2449</v>
      </c>
      <c t="s">
        <v>4</v>
      </c>
      <c s="26" t="s">
        <v>2450</v>
      </c>
      <c s="27" t="s">
        <v>98</v>
      </c>
      <c s="28">
        <v>1</v>
      </c>
      <c s="27">
        <v>0</v>
      </c>
      <c s="27">
        <f>ROUND(G68*H68,6)</f>
      </c>
      <c r="L68" s="29">
        <v>0</v>
      </c>
      <c s="24">
        <f>ROUND(ROUND(L68,2)*ROUND(G68,3),2)</f>
      </c>
      <c s="27" t="s">
        <v>55</v>
      </c>
      <c>
        <f>(M68*21)/100</f>
      </c>
      <c t="s">
        <v>27</v>
      </c>
    </row>
    <row r="69" spans="1:5" ht="12.75" customHeight="1">
      <c r="A69" s="30" t="s">
        <v>56</v>
      </c>
      <c r="E69" s="31" t="s">
        <v>2450</v>
      </c>
    </row>
    <row r="70" spans="1:5" ht="12.75" customHeight="1">
      <c r="A70" s="30" t="s">
        <v>57</v>
      </c>
      <c r="E70" s="32" t="s">
        <v>4</v>
      </c>
    </row>
    <row r="71" spans="5:5" ht="12.75" customHeight="1">
      <c r="E71" s="31" t="s">
        <v>58</v>
      </c>
    </row>
    <row r="72" spans="1:16" ht="12.75" customHeight="1">
      <c r="A72" t="s">
        <v>50</v>
      </c>
      <c s="6" t="s">
        <v>105</v>
      </c>
      <c s="6" t="s">
        <v>2451</v>
      </c>
      <c t="s">
        <v>4</v>
      </c>
      <c s="26" t="s">
        <v>2452</v>
      </c>
      <c s="27" t="s">
        <v>98</v>
      </c>
      <c s="28">
        <v>2</v>
      </c>
      <c s="27">
        <v>0</v>
      </c>
      <c s="27">
        <f>ROUND(G72*H72,6)</f>
      </c>
      <c r="L72" s="29">
        <v>0</v>
      </c>
      <c s="24">
        <f>ROUND(ROUND(L72,2)*ROUND(G72,3),2)</f>
      </c>
      <c s="27" t="s">
        <v>55</v>
      </c>
      <c>
        <f>(M72*21)/100</f>
      </c>
      <c t="s">
        <v>27</v>
      </c>
    </row>
    <row r="73" spans="1:5" ht="12.75" customHeight="1">
      <c r="A73" s="30" t="s">
        <v>56</v>
      </c>
      <c r="E73" s="31" t="s">
        <v>2452</v>
      </c>
    </row>
    <row r="74" spans="1:5" ht="12.75" customHeight="1">
      <c r="A74" s="30" t="s">
        <v>57</v>
      </c>
      <c r="E74" s="32" t="s">
        <v>2453</v>
      </c>
    </row>
    <row r="75" spans="5:5" ht="12.75" customHeight="1">
      <c r="E75" s="31" t="s">
        <v>58</v>
      </c>
    </row>
    <row r="76" spans="1:16" ht="12.75" customHeight="1">
      <c r="A76" t="s">
        <v>50</v>
      </c>
      <c s="6" t="s">
        <v>108</v>
      </c>
      <c s="6" t="s">
        <v>2454</v>
      </c>
      <c t="s">
        <v>4</v>
      </c>
      <c s="26" t="s">
        <v>2455</v>
      </c>
      <c s="27" t="s">
        <v>82</v>
      </c>
      <c s="28">
        <v>21.4</v>
      </c>
      <c s="27">
        <v>0</v>
      </c>
      <c s="27">
        <f>ROUND(G76*H76,6)</f>
      </c>
      <c r="L76" s="29">
        <v>0</v>
      </c>
      <c s="24">
        <f>ROUND(ROUND(L76,2)*ROUND(G76,3),2)</f>
      </c>
      <c s="27" t="s">
        <v>55</v>
      </c>
      <c>
        <f>(M76*21)/100</f>
      </c>
      <c t="s">
        <v>27</v>
      </c>
    </row>
    <row r="77" spans="1:5" ht="12.75" customHeight="1">
      <c r="A77" s="30" t="s">
        <v>56</v>
      </c>
      <c r="E77" s="31" t="s">
        <v>2455</v>
      </c>
    </row>
    <row r="78" spans="1:5" ht="12.75" customHeight="1">
      <c r="A78" s="30" t="s">
        <v>57</v>
      </c>
      <c r="E78" s="32" t="s">
        <v>4</v>
      </c>
    </row>
    <row r="79" spans="5:5" ht="12.75" customHeight="1">
      <c r="E79" s="31" t="s">
        <v>58</v>
      </c>
    </row>
    <row r="80" spans="1:13" ht="12.75" customHeight="1">
      <c r="A80" t="s">
        <v>47</v>
      </c>
      <c r="C80" s="7" t="s">
        <v>83</v>
      </c>
      <c r="E80" s="25" t="s">
        <v>2456</v>
      </c>
      <c r="J80" s="24">
        <f>0</f>
      </c>
      <c s="24">
        <f>0</f>
      </c>
      <c s="24">
        <f>0+L81</f>
      </c>
      <c s="24">
        <f>0+M81</f>
      </c>
    </row>
    <row r="81" spans="1:16" ht="12.75" customHeight="1">
      <c r="A81" t="s">
        <v>50</v>
      </c>
      <c s="6" t="s">
        <v>111</v>
      </c>
      <c s="6" t="s">
        <v>2457</v>
      </c>
      <c t="s">
        <v>4</v>
      </c>
      <c s="26" t="s">
        <v>2458</v>
      </c>
      <c s="27" t="s">
        <v>66</v>
      </c>
      <c s="28">
        <v>3</v>
      </c>
      <c s="27">
        <v>0</v>
      </c>
      <c s="27">
        <f>ROUND(G81*H81,6)</f>
      </c>
      <c r="L81" s="29">
        <v>0</v>
      </c>
      <c s="24">
        <f>ROUND(ROUND(L81,2)*ROUND(G81,3),2)</f>
      </c>
      <c s="27" t="s">
        <v>55</v>
      </c>
      <c>
        <f>(M81*21)/100</f>
      </c>
      <c t="s">
        <v>27</v>
      </c>
    </row>
    <row r="82" spans="1:5" ht="12.75" customHeight="1">
      <c r="A82" s="30" t="s">
        <v>56</v>
      </c>
      <c r="E82" s="31" t="s">
        <v>2458</v>
      </c>
    </row>
    <row r="83" spans="1:5" ht="12.75" customHeight="1">
      <c r="A83" s="30" t="s">
        <v>57</v>
      </c>
      <c r="E83" s="32" t="s">
        <v>4</v>
      </c>
    </row>
    <row r="84" spans="5:5" ht="12.75" customHeight="1">
      <c r="E84"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2383</v>
      </c>
      <c s="33">
        <f>Rekapitulace!C33</f>
      </c>
      <c s="15" t="s">
        <v>14</v>
      </c>
      <c t="s">
        <v>22</v>
      </c>
      <c t="s">
        <v>27</v>
      </c>
    </row>
    <row r="4" spans="1:16" ht="15" customHeight="1">
      <c r="A4" s="18" t="s">
        <v>19</v>
      </c>
      <c s="19" t="s">
        <v>28</v>
      </c>
      <c s="20" t="s">
        <v>2383</v>
      </c>
      <c r="E4" s="19" t="s">
        <v>2384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2461</v>
      </c>
      <c r="E8" s="23" t="s">
        <v>2462</v>
      </c>
      <c r="J8" s="22">
        <f>0+J9+J14+J55+J88</f>
      </c>
      <c s="22">
        <f>0+K9+K14+K55+K88</f>
      </c>
      <c s="22">
        <f>0+L9+L14+L55+L88</f>
      </c>
      <c s="22">
        <f>0+M9+M14+M55+M88</f>
      </c>
    </row>
    <row r="9" spans="1:13" ht="12.75" customHeight="1">
      <c r="A9" t="s">
        <v>47</v>
      </c>
      <c r="C9" s="7" t="s">
        <v>48</v>
      </c>
      <c r="E9" s="25" t="s">
        <v>49</v>
      </c>
      <c r="J9" s="24">
        <f>0</f>
      </c>
      <c s="24">
        <f>0</f>
      </c>
      <c s="24">
        <f>0+L10</f>
      </c>
      <c s="24">
        <f>0+M10</f>
      </c>
    </row>
    <row r="10" spans="1:16" ht="12.75" customHeight="1">
      <c r="A10" t="s">
        <v>50</v>
      </c>
      <c s="6" t="s">
        <v>51</v>
      </c>
      <c s="6" t="s">
        <v>52</v>
      </c>
      <c t="s">
        <v>4</v>
      </c>
      <c s="26" t="s">
        <v>53</v>
      </c>
      <c s="27" t="s">
        <v>54</v>
      </c>
      <c s="28">
        <v>624.39</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2463</v>
      </c>
    </row>
    <row r="13" spans="5:5" ht="12.75" customHeight="1">
      <c r="E13" s="31" t="s">
        <v>58</v>
      </c>
    </row>
    <row r="14" spans="1:13" ht="12.75" customHeight="1">
      <c r="A14" t="s">
        <v>47</v>
      </c>
      <c r="C14" s="7" t="s">
        <v>51</v>
      </c>
      <c r="E14" s="25" t="s">
        <v>59</v>
      </c>
      <c r="J14" s="24">
        <f>0</f>
      </c>
      <c s="24">
        <f>0</f>
      </c>
      <c s="24">
        <f>0+L15+L19+L23+L27+L31+L35+L39+L43+L47+L51</f>
      </c>
      <c s="24">
        <f>0+M15+M19+M23+M27+M31+M35+M39+M43+M47+M51</f>
      </c>
    </row>
    <row r="15" spans="1:16" ht="12.75" customHeight="1">
      <c r="A15" t="s">
        <v>50</v>
      </c>
      <c s="6" t="s">
        <v>27</v>
      </c>
      <c s="6" t="s">
        <v>64</v>
      </c>
      <c t="s">
        <v>4</v>
      </c>
      <c s="26" t="s">
        <v>65</v>
      </c>
      <c s="27" t="s">
        <v>66</v>
      </c>
      <c s="28">
        <v>270.842</v>
      </c>
      <c s="27">
        <v>0</v>
      </c>
      <c s="27">
        <f>ROUND(G15*H15,6)</f>
      </c>
      <c r="L15" s="29">
        <v>0</v>
      </c>
      <c s="24">
        <f>ROUND(ROUND(L15,2)*ROUND(G15,3),2)</f>
      </c>
      <c s="27" t="s">
        <v>55</v>
      </c>
      <c>
        <f>(M15*21)/100</f>
      </c>
      <c t="s">
        <v>27</v>
      </c>
    </row>
    <row r="16" spans="1:5" ht="12.75" customHeight="1">
      <c r="A16" s="30" t="s">
        <v>56</v>
      </c>
      <c r="E16" s="31" t="s">
        <v>65</v>
      </c>
    </row>
    <row r="17" spans="1:5" ht="12.75" customHeight="1">
      <c r="A17" s="30" t="s">
        <v>57</v>
      </c>
      <c r="E17" s="32" t="s">
        <v>2464</v>
      </c>
    </row>
    <row r="18" spans="5:5" ht="12.75" customHeight="1">
      <c r="E18" s="31" t="s">
        <v>58</v>
      </c>
    </row>
    <row r="19" spans="1:16" ht="12.75" customHeight="1">
      <c r="A19" t="s">
        <v>50</v>
      </c>
      <c s="6" t="s">
        <v>25</v>
      </c>
      <c s="6" t="s">
        <v>708</v>
      </c>
      <c t="s">
        <v>4</v>
      </c>
      <c s="26" t="s">
        <v>709</v>
      </c>
      <c s="27" t="s">
        <v>66</v>
      </c>
      <c s="28">
        <v>105.408</v>
      </c>
      <c s="27">
        <v>0</v>
      </c>
      <c s="27">
        <f>ROUND(G19*H19,6)</f>
      </c>
      <c r="L19" s="29">
        <v>0</v>
      </c>
      <c s="24">
        <f>ROUND(ROUND(L19,2)*ROUND(G19,3),2)</f>
      </c>
      <c s="27" t="s">
        <v>55</v>
      </c>
      <c>
        <f>(M19*21)/100</f>
      </c>
      <c t="s">
        <v>27</v>
      </c>
    </row>
    <row r="20" spans="1:5" ht="12.75" customHeight="1">
      <c r="A20" s="30" t="s">
        <v>56</v>
      </c>
      <c r="E20" s="31" t="s">
        <v>709</v>
      </c>
    </row>
    <row r="21" spans="1:5" ht="12.75" customHeight="1">
      <c r="A21" s="30" t="s">
        <v>57</v>
      </c>
      <c r="E21" s="32" t="s">
        <v>2465</v>
      </c>
    </row>
    <row r="22" spans="5:5" ht="12.75" customHeight="1">
      <c r="E22" s="31" t="s">
        <v>58</v>
      </c>
    </row>
    <row r="23" spans="1:16" ht="12.75" customHeight="1">
      <c r="A23" t="s">
        <v>50</v>
      </c>
      <c s="6" t="s">
        <v>68</v>
      </c>
      <c s="6" t="s">
        <v>2435</v>
      </c>
      <c t="s">
        <v>4</v>
      </c>
      <c s="26" t="s">
        <v>1524</v>
      </c>
      <c s="27" t="s">
        <v>66</v>
      </c>
      <c s="28">
        <v>210.816</v>
      </c>
      <c s="27">
        <v>0</v>
      </c>
      <c s="27">
        <f>ROUND(G23*H23,6)</f>
      </c>
      <c r="L23" s="29">
        <v>0</v>
      </c>
      <c s="24">
        <f>ROUND(ROUND(L23,2)*ROUND(G23,3),2)</f>
      </c>
      <c s="27" t="s">
        <v>55</v>
      </c>
      <c>
        <f>(M23*21)/100</f>
      </c>
      <c t="s">
        <v>27</v>
      </c>
    </row>
    <row r="24" spans="1:5" ht="12.75" customHeight="1">
      <c r="A24" s="30" t="s">
        <v>56</v>
      </c>
      <c r="E24" s="31" t="s">
        <v>1524</v>
      </c>
    </row>
    <row r="25" spans="1:5" ht="12.75" customHeight="1">
      <c r="A25" s="30" t="s">
        <v>57</v>
      </c>
      <c r="E25" s="32" t="s">
        <v>2466</v>
      </c>
    </row>
    <row r="26" spans="5:5" ht="12.75" customHeight="1">
      <c r="E26" s="31" t="s">
        <v>58</v>
      </c>
    </row>
    <row r="27" spans="1:16" ht="12.75" customHeight="1">
      <c r="A27" t="s">
        <v>50</v>
      </c>
      <c s="6" t="s">
        <v>71</v>
      </c>
      <c s="6" t="s">
        <v>72</v>
      </c>
      <c t="s">
        <v>4</v>
      </c>
      <c s="26" t="s">
        <v>73</v>
      </c>
      <c s="27" t="s">
        <v>66</v>
      </c>
      <c s="28">
        <v>80.496</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2467</v>
      </c>
    </row>
    <row r="30" spans="5:5" ht="12.75" customHeight="1">
      <c r="E30" s="31" t="s">
        <v>58</v>
      </c>
    </row>
    <row r="31" spans="1:16" ht="12.75" customHeight="1">
      <c r="A31" t="s">
        <v>50</v>
      </c>
      <c s="6" t="s">
        <v>26</v>
      </c>
      <c s="6" t="s">
        <v>2391</v>
      </c>
      <c t="s">
        <v>4</v>
      </c>
      <c s="26" t="s">
        <v>1522</v>
      </c>
      <c s="27" t="s">
        <v>66</v>
      </c>
      <c s="28">
        <v>223.218</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2468</v>
      </c>
    </row>
    <row r="34" spans="5:5" ht="12.75" customHeight="1">
      <c r="E34" s="31" t="s">
        <v>58</v>
      </c>
    </row>
    <row r="35" spans="1:16" ht="12.75" customHeight="1">
      <c r="A35" t="s">
        <v>50</v>
      </c>
      <c s="6" t="s">
        <v>76</v>
      </c>
      <c s="6" t="s">
        <v>2393</v>
      </c>
      <c t="s">
        <v>4</v>
      </c>
      <c s="26" t="s">
        <v>1524</v>
      </c>
      <c s="27" t="s">
        <v>66</v>
      </c>
      <c s="28">
        <v>446.436</v>
      </c>
      <c s="27">
        <v>0</v>
      </c>
      <c s="27">
        <f>ROUND(G35*H35,6)</f>
      </c>
      <c r="L35" s="29">
        <v>0</v>
      </c>
      <c s="24">
        <f>ROUND(ROUND(L35,2)*ROUND(G35,3),2)</f>
      </c>
      <c s="27" t="s">
        <v>55</v>
      </c>
      <c>
        <f>(M35*21)/100</f>
      </c>
      <c t="s">
        <v>27</v>
      </c>
    </row>
    <row r="36" spans="1:5" ht="12.75" customHeight="1">
      <c r="A36" s="30" t="s">
        <v>56</v>
      </c>
      <c r="E36" s="31" t="s">
        <v>1524</v>
      </c>
    </row>
    <row r="37" spans="1:5" ht="12.75" customHeight="1">
      <c r="A37" s="30" t="s">
        <v>57</v>
      </c>
      <c r="E37" s="32" t="s">
        <v>2469</v>
      </c>
    </row>
    <row r="38" spans="5:5" ht="12.75" customHeight="1">
      <c r="E38" s="31" t="s">
        <v>58</v>
      </c>
    </row>
    <row r="39" spans="1:16" ht="12.75" customHeight="1">
      <c r="A39" t="s">
        <v>50</v>
      </c>
      <c s="6" t="s">
        <v>79</v>
      </c>
      <c s="6" t="s">
        <v>2395</v>
      </c>
      <c t="s">
        <v>4</v>
      </c>
      <c s="26" t="s">
        <v>2396</v>
      </c>
      <c s="27" t="s">
        <v>66</v>
      </c>
      <c s="28">
        <v>328.626</v>
      </c>
      <c s="27">
        <v>0</v>
      </c>
      <c s="27">
        <f>ROUND(G39*H39,6)</f>
      </c>
      <c r="L39" s="29">
        <v>0</v>
      </c>
      <c s="24">
        <f>ROUND(ROUND(L39,2)*ROUND(G39,3),2)</f>
      </c>
      <c s="27" t="s">
        <v>55</v>
      </c>
      <c>
        <f>(M39*21)/100</f>
      </c>
      <c t="s">
        <v>27</v>
      </c>
    </row>
    <row r="40" spans="1:5" ht="12.75" customHeight="1">
      <c r="A40" s="30" t="s">
        <v>56</v>
      </c>
      <c r="E40" s="31" t="s">
        <v>2396</v>
      </c>
    </row>
    <row r="41" spans="1:5" ht="12.75" customHeight="1">
      <c r="A41" s="30" t="s">
        <v>57</v>
      </c>
      <c r="E41" s="32" t="s">
        <v>2470</v>
      </c>
    </row>
    <row r="42" spans="5:5" ht="12.75" customHeight="1">
      <c r="E42" s="31" t="s">
        <v>58</v>
      </c>
    </row>
    <row r="43" spans="1:16" ht="12.75" customHeight="1">
      <c r="A43" t="s">
        <v>50</v>
      </c>
      <c s="6" t="s">
        <v>83</v>
      </c>
      <c s="6" t="s">
        <v>77</v>
      </c>
      <c t="s">
        <v>4</v>
      </c>
      <c s="26" t="s">
        <v>78</v>
      </c>
      <c s="27" t="s">
        <v>66</v>
      </c>
      <c s="28">
        <v>351.338</v>
      </c>
      <c s="27">
        <v>0</v>
      </c>
      <c s="27">
        <f>ROUND(G43*H43,6)</f>
      </c>
      <c r="L43" s="29">
        <v>0</v>
      </c>
      <c s="24">
        <f>ROUND(ROUND(L43,2)*ROUND(G43,3),2)</f>
      </c>
      <c s="27" t="s">
        <v>55</v>
      </c>
      <c>
        <f>(M43*21)/100</f>
      </c>
      <c t="s">
        <v>27</v>
      </c>
    </row>
    <row r="44" spans="1:5" ht="12.75" customHeight="1">
      <c r="A44" s="30" t="s">
        <v>56</v>
      </c>
      <c r="E44" s="31" t="s">
        <v>78</v>
      </c>
    </row>
    <row r="45" spans="1:5" ht="12.75" customHeight="1">
      <c r="A45" s="30" t="s">
        <v>57</v>
      </c>
      <c r="E45" s="32" t="s">
        <v>2471</v>
      </c>
    </row>
    <row r="46" spans="5:5" ht="12.75" customHeight="1">
      <c r="E46" s="31" t="s">
        <v>58</v>
      </c>
    </row>
    <row r="47" spans="1:16" ht="12.75" customHeight="1">
      <c r="A47" t="s">
        <v>50</v>
      </c>
      <c s="6" t="s">
        <v>86</v>
      </c>
      <c s="6" t="s">
        <v>2398</v>
      </c>
      <c t="s">
        <v>4</v>
      </c>
      <c s="26" t="s">
        <v>2399</v>
      </c>
      <c s="27" t="s">
        <v>66</v>
      </c>
      <c s="28">
        <v>223.218</v>
      </c>
      <c s="27">
        <v>0</v>
      </c>
      <c s="27">
        <f>ROUND(G47*H47,6)</f>
      </c>
      <c r="L47" s="29">
        <v>0</v>
      </c>
      <c s="24">
        <f>ROUND(ROUND(L47,2)*ROUND(G47,3),2)</f>
      </c>
      <c s="27" t="s">
        <v>55</v>
      </c>
      <c>
        <f>(M47*21)/100</f>
      </c>
      <c t="s">
        <v>27</v>
      </c>
    </row>
    <row r="48" spans="1:5" ht="12.75" customHeight="1">
      <c r="A48" s="30" t="s">
        <v>56</v>
      </c>
      <c r="E48" s="31" t="s">
        <v>2399</v>
      </c>
    </row>
    <row r="49" spans="1:5" ht="12.75" customHeight="1">
      <c r="A49" s="30" t="s">
        <v>57</v>
      </c>
      <c r="E49" s="32" t="s">
        <v>2468</v>
      </c>
    </row>
    <row r="50" spans="5:5" ht="12.75" customHeight="1">
      <c r="E50" s="31" t="s">
        <v>58</v>
      </c>
    </row>
    <row r="51" spans="1:16" ht="12.75" customHeight="1">
      <c r="A51" t="s">
        <v>50</v>
      </c>
      <c s="6" t="s">
        <v>89</v>
      </c>
      <c s="6" t="s">
        <v>2401</v>
      </c>
      <c t="s">
        <v>4</v>
      </c>
      <c s="26" t="s">
        <v>2402</v>
      </c>
      <c s="27" t="s">
        <v>66</v>
      </c>
      <c s="28">
        <v>128.01</v>
      </c>
      <c s="27">
        <v>0</v>
      </c>
      <c s="27">
        <f>ROUND(G51*H51,6)</f>
      </c>
      <c r="L51" s="29">
        <v>0</v>
      </c>
      <c s="24">
        <f>ROUND(ROUND(L51,2)*ROUND(G51,3),2)</f>
      </c>
      <c s="27" t="s">
        <v>55</v>
      </c>
      <c>
        <f>(M51*21)/100</f>
      </c>
      <c t="s">
        <v>27</v>
      </c>
    </row>
    <row r="52" spans="1:5" ht="12.75" customHeight="1">
      <c r="A52" s="30" t="s">
        <v>56</v>
      </c>
      <c r="E52" s="31" t="s">
        <v>2402</v>
      </c>
    </row>
    <row r="53" spans="1:5" ht="12.75" customHeight="1">
      <c r="A53" s="30" t="s">
        <v>57</v>
      </c>
      <c r="E53" s="32" t="s">
        <v>2472</v>
      </c>
    </row>
    <row r="54" spans="5:5" ht="12.75" customHeight="1">
      <c r="E54" s="31" t="s">
        <v>58</v>
      </c>
    </row>
    <row r="55" spans="1:13" ht="12.75" customHeight="1">
      <c r="A55" t="s">
        <v>47</v>
      </c>
      <c r="C55" s="7" t="s">
        <v>79</v>
      </c>
      <c r="E55" s="25" t="s">
        <v>2404</v>
      </c>
      <c r="J55" s="24">
        <f>0</f>
      </c>
      <c s="24">
        <f>0</f>
      </c>
      <c s="24">
        <f>0+L56+L60+L64+L68+L72+L76+L80+L84</f>
      </c>
      <c s="24">
        <f>0+M56+M60+M64+M68+M72+M76+M80+M84</f>
      </c>
    </row>
    <row r="56" spans="1:16" ht="12.75" customHeight="1">
      <c r="A56" t="s">
        <v>50</v>
      </c>
      <c s="6" t="s">
        <v>92</v>
      </c>
      <c s="6" t="s">
        <v>2444</v>
      </c>
      <c t="s">
        <v>4</v>
      </c>
      <c s="26" t="s">
        <v>2445</v>
      </c>
      <c s="27" t="s">
        <v>82</v>
      </c>
      <c s="28">
        <v>82.4</v>
      </c>
      <c s="27">
        <v>0</v>
      </c>
      <c s="27">
        <f>ROUND(G56*H56,6)</f>
      </c>
      <c r="L56" s="29">
        <v>0</v>
      </c>
      <c s="24">
        <f>ROUND(ROUND(L56,2)*ROUND(G56,3),2)</f>
      </c>
      <c s="27" t="s">
        <v>55</v>
      </c>
      <c>
        <f>(M56*21)/100</f>
      </c>
      <c t="s">
        <v>27</v>
      </c>
    </row>
    <row r="57" spans="1:5" ht="12.75" customHeight="1">
      <c r="A57" s="30" t="s">
        <v>56</v>
      </c>
      <c r="E57" s="31" t="s">
        <v>2445</v>
      </c>
    </row>
    <row r="58" spans="1:5" ht="12.75" customHeight="1">
      <c r="A58" s="30" t="s">
        <v>57</v>
      </c>
      <c r="E58" s="32" t="s">
        <v>2473</v>
      </c>
    </row>
    <row r="59" spans="5:5" ht="12.75" customHeight="1">
      <c r="E59" s="31" t="s">
        <v>58</v>
      </c>
    </row>
    <row r="60" spans="1:16" ht="12.75" customHeight="1">
      <c r="A60" t="s">
        <v>50</v>
      </c>
      <c s="6" t="s">
        <v>95</v>
      </c>
      <c s="6" t="s">
        <v>2474</v>
      </c>
      <c t="s">
        <v>4</v>
      </c>
      <c s="26" t="s">
        <v>2475</v>
      </c>
      <c s="27" t="s">
        <v>82</v>
      </c>
      <c s="28">
        <v>141.7</v>
      </c>
      <c s="27">
        <v>0</v>
      </c>
      <c s="27">
        <f>ROUND(G60*H60,6)</f>
      </c>
      <c r="L60" s="29">
        <v>0</v>
      </c>
      <c s="24">
        <f>ROUND(ROUND(L60,2)*ROUND(G60,3),2)</f>
      </c>
      <c s="27" t="s">
        <v>55</v>
      </c>
      <c>
        <f>(M60*21)/100</f>
      </c>
      <c t="s">
        <v>27</v>
      </c>
    </row>
    <row r="61" spans="1:5" ht="12.75" customHeight="1">
      <c r="A61" s="30" t="s">
        <v>56</v>
      </c>
      <c r="E61" s="31" t="s">
        <v>2475</v>
      </c>
    </row>
    <row r="62" spans="1:5" ht="12.75" customHeight="1">
      <c r="A62" s="30" t="s">
        <v>57</v>
      </c>
      <c r="E62" s="32" t="s">
        <v>2476</v>
      </c>
    </row>
    <row r="63" spans="5:5" ht="12.75" customHeight="1">
      <c r="E63" s="31" t="s">
        <v>58</v>
      </c>
    </row>
    <row r="64" spans="1:16" ht="12.75" customHeight="1">
      <c r="A64" t="s">
        <v>50</v>
      </c>
      <c s="6" t="s">
        <v>99</v>
      </c>
      <c s="6" t="s">
        <v>2451</v>
      </c>
      <c t="s">
        <v>4</v>
      </c>
      <c s="26" t="s">
        <v>2452</v>
      </c>
      <c s="27" t="s">
        <v>98</v>
      </c>
      <c s="28">
        <v>11</v>
      </c>
      <c s="27">
        <v>0</v>
      </c>
      <c s="27">
        <f>ROUND(G64*H64,6)</f>
      </c>
      <c r="L64" s="29">
        <v>0</v>
      </c>
      <c s="24">
        <f>ROUND(ROUND(L64,2)*ROUND(G64,3),2)</f>
      </c>
      <c s="27" t="s">
        <v>55</v>
      </c>
      <c>
        <f>(M64*21)/100</f>
      </c>
      <c t="s">
        <v>27</v>
      </c>
    </row>
    <row r="65" spans="1:5" ht="12.75" customHeight="1">
      <c r="A65" s="30" t="s">
        <v>56</v>
      </c>
      <c r="E65" s="31" t="s">
        <v>2452</v>
      </c>
    </row>
    <row r="66" spans="1:5" ht="12.75" customHeight="1">
      <c r="A66" s="30" t="s">
        <v>57</v>
      </c>
      <c r="E66" s="32" t="s">
        <v>2477</v>
      </c>
    </row>
    <row r="67" spans="5:5" ht="12.75" customHeight="1">
      <c r="E67" s="31" t="s">
        <v>58</v>
      </c>
    </row>
    <row r="68" spans="1:16" ht="12.75" customHeight="1">
      <c r="A68" t="s">
        <v>50</v>
      </c>
      <c s="6" t="s">
        <v>102</v>
      </c>
      <c s="6" t="s">
        <v>2454</v>
      </c>
      <c t="s">
        <v>4</v>
      </c>
      <c s="26" t="s">
        <v>2455</v>
      </c>
      <c s="27" t="s">
        <v>82</v>
      </c>
      <c s="28">
        <v>82.4</v>
      </c>
      <c s="27">
        <v>0</v>
      </c>
      <c s="27">
        <f>ROUND(G68*H68,6)</f>
      </c>
      <c r="L68" s="29">
        <v>0</v>
      </c>
      <c s="24">
        <f>ROUND(ROUND(L68,2)*ROUND(G68,3),2)</f>
      </c>
      <c s="27" t="s">
        <v>55</v>
      </c>
      <c>
        <f>(M68*21)/100</f>
      </c>
      <c t="s">
        <v>27</v>
      </c>
    </row>
    <row r="69" spans="1:5" ht="12.75" customHeight="1">
      <c r="A69" s="30" t="s">
        <v>56</v>
      </c>
      <c r="E69" s="31" t="s">
        <v>2455</v>
      </c>
    </row>
    <row r="70" spans="1:5" ht="12.75" customHeight="1">
      <c r="A70" s="30" t="s">
        <v>57</v>
      </c>
      <c r="E70" s="32" t="s">
        <v>2473</v>
      </c>
    </row>
    <row r="71" spans="5:5" ht="12.75" customHeight="1">
      <c r="E71" s="31" t="s">
        <v>58</v>
      </c>
    </row>
    <row r="72" spans="1:16" ht="12.75" customHeight="1">
      <c r="A72" t="s">
        <v>50</v>
      </c>
      <c s="6" t="s">
        <v>105</v>
      </c>
      <c s="6" t="s">
        <v>2478</v>
      </c>
      <c t="s">
        <v>4</v>
      </c>
      <c s="26" t="s">
        <v>2479</v>
      </c>
      <c s="27" t="s">
        <v>82</v>
      </c>
      <c s="28">
        <v>141.7</v>
      </c>
      <c s="27">
        <v>0</v>
      </c>
      <c s="27">
        <f>ROUND(G72*H72,6)</f>
      </c>
      <c r="L72" s="29">
        <v>0</v>
      </c>
      <c s="24">
        <f>ROUND(ROUND(L72,2)*ROUND(G72,3),2)</f>
      </c>
      <c s="27" t="s">
        <v>55</v>
      </c>
      <c>
        <f>(M72*21)/100</f>
      </c>
      <c t="s">
        <v>27</v>
      </c>
    </row>
    <row r="73" spans="1:5" ht="12.75" customHeight="1">
      <c r="A73" s="30" t="s">
        <v>56</v>
      </c>
      <c r="E73" s="31" t="s">
        <v>58</v>
      </c>
    </row>
    <row r="74" spans="1:5" ht="12.75" customHeight="1">
      <c r="A74" s="30" t="s">
        <v>57</v>
      </c>
      <c r="E74" s="32" t="s">
        <v>2476</v>
      </c>
    </row>
    <row r="75" spans="5:5" ht="12.75" customHeight="1">
      <c r="E75" s="31" t="s">
        <v>4</v>
      </c>
    </row>
    <row r="76" spans="1:16" ht="12.75" customHeight="1">
      <c r="A76" t="s">
        <v>50</v>
      </c>
      <c s="6" t="s">
        <v>108</v>
      </c>
      <c s="6" t="s">
        <v>2480</v>
      </c>
      <c t="s">
        <v>4</v>
      </c>
      <c s="26" t="s">
        <v>2481</v>
      </c>
      <c s="27" t="s">
        <v>66</v>
      </c>
      <c s="28">
        <v>95.04</v>
      </c>
      <c s="27">
        <v>0</v>
      </c>
      <c s="27">
        <f>ROUND(G76*H76,6)</f>
      </c>
      <c r="L76" s="29">
        <v>0</v>
      </c>
      <c s="24">
        <f>ROUND(ROUND(L76,2)*ROUND(G76,3),2)</f>
      </c>
      <c s="27" t="s">
        <v>55</v>
      </c>
      <c>
        <f>(M76*21)/100</f>
      </c>
      <c t="s">
        <v>27</v>
      </c>
    </row>
    <row r="77" spans="1:5" ht="12.75" customHeight="1">
      <c r="A77" s="30" t="s">
        <v>56</v>
      </c>
      <c r="E77" s="31" t="s">
        <v>2482</v>
      </c>
    </row>
    <row r="78" spans="1:5" ht="12.75" customHeight="1">
      <c r="A78" s="30" t="s">
        <v>57</v>
      </c>
      <c r="E78" s="32" t="s">
        <v>2483</v>
      </c>
    </row>
    <row r="79" spans="5:5" ht="12.75" customHeight="1">
      <c r="E79" s="31" t="s">
        <v>2484</v>
      </c>
    </row>
    <row r="80" spans="1:16" ht="12.75" customHeight="1">
      <c r="A80" t="s">
        <v>50</v>
      </c>
      <c s="6" t="s">
        <v>111</v>
      </c>
      <c s="6" t="s">
        <v>2485</v>
      </c>
      <c t="s">
        <v>4</v>
      </c>
      <c s="26" t="s">
        <v>2486</v>
      </c>
      <c s="27" t="s">
        <v>66</v>
      </c>
      <c s="28">
        <v>6.92</v>
      </c>
      <c s="27">
        <v>0</v>
      </c>
      <c s="27">
        <f>ROUND(G80*H80,6)</f>
      </c>
      <c r="L80" s="29">
        <v>0</v>
      </c>
      <c s="24">
        <f>ROUND(ROUND(L80,2)*ROUND(G80,3),2)</f>
      </c>
      <c s="27" t="s">
        <v>55</v>
      </c>
      <c>
        <f>(M80*21)/100</f>
      </c>
      <c t="s">
        <v>27</v>
      </c>
    </row>
    <row r="81" spans="1:5" ht="12.75" customHeight="1">
      <c r="A81" s="30" t="s">
        <v>56</v>
      </c>
      <c r="E81" s="31" t="s">
        <v>2486</v>
      </c>
    </row>
    <row r="82" spans="1:5" ht="12.75" customHeight="1">
      <c r="A82" s="30" t="s">
        <v>57</v>
      </c>
      <c r="E82" s="32" t="s">
        <v>2487</v>
      </c>
    </row>
    <row r="83" spans="5:5" ht="12.75" customHeight="1">
      <c r="E83" s="31" t="s">
        <v>2488</v>
      </c>
    </row>
    <row r="84" spans="1:16" ht="12.75" customHeight="1">
      <c r="A84" t="s">
        <v>50</v>
      </c>
      <c s="6" t="s">
        <v>114</v>
      </c>
      <c s="6" t="s">
        <v>2489</v>
      </c>
      <c t="s">
        <v>4</v>
      </c>
      <c s="26" t="s">
        <v>2490</v>
      </c>
      <c s="27" t="s">
        <v>66</v>
      </c>
      <c s="28">
        <v>3.5</v>
      </c>
      <c s="27">
        <v>0</v>
      </c>
      <c s="27">
        <f>ROUND(G84*H84,6)</f>
      </c>
      <c r="L84" s="29">
        <v>0</v>
      </c>
      <c s="24">
        <f>ROUND(ROUND(L84,2)*ROUND(G84,3),2)</f>
      </c>
      <c s="27" t="s">
        <v>55</v>
      </c>
      <c>
        <f>(M84*21)/100</f>
      </c>
      <c t="s">
        <v>27</v>
      </c>
    </row>
    <row r="85" spans="1:5" ht="12.75" customHeight="1">
      <c r="A85" s="30" t="s">
        <v>56</v>
      </c>
      <c r="E85" s="31" t="s">
        <v>2490</v>
      </c>
    </row>
    <row r="86" spans="1:5" ht="12.75" customHeight="1">
      <c r="A86" s="30" t="s">
        <v>57</v>
      </c>
      <c r="E86" s="32" t="s">
        <v>2491</v>
      </c>
    </row>
    <row r="87" spans="5:5" ht="12.75" customHeight="1">
      <c r="E87" s="31" t="s">
        <v>2492</v>
      </c>
    </row>
    <row r="88" spans="1:13" ht="12.75" customHeight="1">
      <c r="A88" t="s">
        <v>47</v>
      </c>
      <c r="C88" s="7" t="s">
        <v>83</v>
      </c>
      <c r="E88" s="25" t="s">
        <v>2456</v>
      </c>
      <c r="J88" s="24">
        <f>0</f>
      </c>
      <c s="24">
        <f>0</f>
      </c>
      <c s="24">
        <f>0+L89+L93</f>
      </c>
      <c s="24">
        <f>0+M89+M93</f>
      </c>
    </row>
    <row r="89" spans="1:16" ht="12.75" customHeight="1">
      <c r="A89" t="s">
        <v>50</v>
      </c>
      <c s="6" t="s">
        <v>117</v>
      </c>
      <c s="6" t="s">
        <v>2493</v>
      </c>
      <c t="s">
        <v>4</v>
      </c>
      <c s="26" t="s">
        <v>2494</v>
      </c>
      <c s="27" t="s">
        <v>82</v>
      </c>
      <c s="28">
        <v>107</v>
      </c>
      <c s="27">
        <v>0</v>
      </c>
      <c s="27">
        <f>ROUND(G89*H89,6)</f>
      </c>
      <c r="L89" s="29">
        <v>0</v>
      </c>
      <c s="24">
        <f>ROUND(ROUND(L89,2)*ROUND(G89,3),2)</f>
      </c>
      <c s="27" t="s">
        <v>55</v>
      </c>
      <c>
        <f>(M89*21)/100</f>
      </c>
      <c t="s">
        <v>27</v>
      </c>
    </row>
    <row r="90" spans="1:5" ht="12.75" customHeight="1">
      <c r="A90" s="30" t="s">
        <v>56</v>
      </c>
      <c r="E90" s="31" t="s">
        <v>2495</v>
      </c>
    </row>
    <row r="91" spans="1:5" ht="12.75" customHeight="1">
      <c r="A91" s="30" t="s">
        <v>57</v>
      </c>
      <c r="E91" s="32" t="s">
        <v>2496</v>
      </c>
    </row>
    <row r="92" spans="5:5" ht="12.75" customHeight="1">
      <c r="E92" s="31" t="s">
        <v>58</v>
      </c>
    </row>
    <row r="93" spans="1:16" ht="12.75" customHeight="1">
      <c r="A93" t="s">
        <v>50</v>
      </c>
      <c s="6" t="s">
        <v>121</v>
      </c>
      <c s="6" t="s">
        <v>2497</v>
      </c>
      <c t="s">
        <v>4</v>
      </c>
      <c s="26" t="s">
        <v>2498</v>
      </c>
      <c s="27" t="s">
        <v>98</v>
      </c>
      <c s="28">
        <v>12</v>
      </c>
      <c s="27">
        <v>0</v>
      </c>
      <c s="27">
        <f>ROUND(G93*H93,6)</f>
      </c>
      <c r="L93" s="29">
        <v>0</v>
      </c>
      <c s="24">
        <f>ROUND(ROUND(L93,2)*ROUND(G93,3),2)</f>
      </c>
      <c s="27" t="s">
        <v>55</v>
      </c>
      <c>
        <f>(M93*21)/100</f>
      </c>
      <c t="s">
        <v>27</v>
      </c>
    </row>
    <row r="94" spans="1:5" ht="12.75" customHeight="1">
      <c r="A94" s="30" t="s">
        <v>56</v>
      </c>
      <c r="E94" s="31" t="s">
        <v>2499</v>
      </c>
    </row>
    <row r="95" spans="1:5" ht="12.75" customHeight="1">
      <c r="A95" s="30" t="s">
        <v>57</v>
      </c>
      <c r="E95" s="32" t="s">
        <v>4</v>
      </c>
    </row>
    <row r="96" spans="5:5" ht="12.75" customHeight="1">
      <c r="E96" s="31" t="s">
        <v>2500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2383</v>
      </c>
      <c s="33">
        <f>Rekapitulace!C33</f>
      </c>
      <c s="15" t="s">
        <v>14</v>
      </c>
      <c t="s">
        <v>22</v>
      </c>
      <c t="s">
        <v>27</v>
      </c>
    </row>
    <row r="4" spans="1:16" ht="15" customHeight="1">
      <c r="A4" s="18" t="s">
        <v>19</v>
      </c>
      <c s="19" t="s">
        <v>28</v>
      </c>
      <c s="20" t="s">
        <v>2383</v>
      </c>
      <c r="E4" s="19" t="s">
        <v>2384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2503</v>
      </c>
      <c r="E8" s="23" t="s">
        <v>2504</v>
      </c>
      <c r="J8" s="22">
        <f>0+J9+J18+J71+J108+J113+J126</f>
      </c>
      <c s="22">
        <f>0+K9+K18+K71+K108+K113+K126</f>
      </c>
      <c s="22">
        <f>0+L9+L18+L71+L108+L113+L126</f>
      </c>
      <c s="22">
        <f>0+M9+M18+M71+M108+M113+M126</f>
      </c>
    </row>
    <row r="9" spans="1:13" ht="12.75" customHeight="1">
      <c r="A9" t="s">
        <v>47</v>
      </c>
      <c r="C9" s="7" t="s">
        <v>48</v>
      </c>
      <c r="E9" s="25" t="s">
        <v>49</v>
      </c>
      <c r="J9" s="24">
        <f>0</f>
      </c>
      <c s="24">
        <f>0</f>
      </c>
      <c s="24">
        <f>0+L10+L14</f>
      </c>
      <c s="24">
        <f>0+M10+M14</f>
      </c>
    </row>
    <row r="10" spans="1:16" ht="12.75" customHeight="1">
      <c r="A10" t="s">
        <v>50</v>
      </c>
      <c s="6" t="s">
        <v>51</v>
      </c>
      <c s="6" t="s">
        <v>52</v>
      </c>
      <c t="s">
        <v>4</v>
      </c>
      <c s="26" t="s">
        <v>53</v>
      </c>
      <c s="27" t="s">
        <v>54</v>
      </c>
      <c s="28">
        <v>1748.86</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2505</v>
      </c>
    </row>
    <row r="13" spans="5:5" ht="12.75" customHeight="1">
      <c r="E13" s="31" t="s">
        <v>58</v>
      </c>
    </row>
    <row r="14" spans="1:16" ht="12.75" customHeight="1">
      <c r="A14" t="s">
        <v>50</v>
      </c>
      <c s="6" t="s">
        <v>27</v>
      </c>
      <c s="6" t="s">
        <v>2242</v>
      </c>
      <c t="s">
        <v>4</v>
      </c>
      <c s="26" t="s">
        <v>1044</v>
      </c>
      <c s="27" t="s">
        <v>54</v>
      </c>
      <c s="28">
        <v>729.75</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2506</v>
      </c>
    </row>
    <row r="17" spans="5:5" ht="12.75" customHeight="1">
      <c r="E17" s="31" t="s">
        <v>58</v>
      </c>
    </row>
    <row r="18" spans="1:13" ht="12.75" customHeight="1">
      <c r="A18" t="s">
        <v>47</v>
      </c>
      <c r="C18" s="7" t="s">
        <v>51</v>
      </c>
      <c r="E18" s="25" t="s">
        <v>59</v>
      </c>
      <c r="J18" s="24">
        <f>0</f>
      </c>
      <c s="24">
        <f>0</f>
      </c>
      <c s="24">
        <f>0+L19+L23+L27+L31+L35+L39+L43+L47+L51+L55+L59+L63+L67</f>
      </c>
      <c s="24">
        <f>0+M19+M23+M27+M31+M35+M39+M43+M47+M51+M55+M59+M63+M67</f>
      </c>
    </row>
    <row r="19" spans="1:16" ht="12.75" customHeight="1">
      <c r="A19" t="s">
        <v>50</v>
      </c>
      <c s="6" t="s">
        <v>25</v>
      </c>
      <c s="6" t="s">
        <v>2507</v>
      </c>
      <c t="s">
        <v>4</v>
      </c>
      <c s="26" t="s">
        <v>2508</v>
      </c>
      <c s="27" t="s">
        <v>66</v>
      </c>
      <c s="28">
        <v>1819.9</v>
      </c>
      <c s="27">
        <v>0</v>
      </c>
      <c s="27">
        <f>ROUND(G19*H19,6)</f>
      </c>
      <c r="L19" s="29">
        <v>0</v>
      </c>
      <c s="24">
        <f>ROUND(ROUND(L19,2)*ROUND(G19,3),2)</f>
      </c>
      <c s="27" t="s">
        <v>55</v>
      </c>
      <c>
        <f>(M19*21)/100</f>
      </c>
      <c t="s">
        <v>27</v>
      </c>
    </row>
    <row r="20" spans="1:5" ht="12.75" customHeight="1">
      <c r="A20" s="30" t="s">
        <v>56</v>
      </c>
      <c r="E20" s="31" t="s">
        <v>2509</v>
      </c>
    </row>
    <row r="21" spans="1:5" ht="12.75" customHeight="1">
      <c r="A21" s="30" t="s">
        <v>57</v>
      </c>
      <c r="E21" s="32" t="s">
        <v>2510</v>
      </c>
    </row>
    <row r="22" spans="5:5" ht="12.75" customHeight="1">
      <c r="E22" s="31" t="s">
        <v>58</v>
      </c>
    </row>
    <row r="23" spans="1:16" ht="12.75" customHeight="1">
      <c r="A23" t="s">
        <v>50</v>
      </c>
      <c s="6" t="s">
        <v>68</v>
      </c>
      <c s="6" t="s">
        <v>2511</v>
      </c>
      <c t="s">
        <v>4</v>
      </c>
      <c s="26" t="s">
        <v>2512</v>
      </c>
      <c s="27" t="s">
        <v>66</v>
      </c>
      <c s="28">
        <v>874.43</v>
      </c>
      <c s="27">
        <v>0</v>
      </c>
      <c s="27">
        <f>ROUND(G23*H23,6)</f>
      </c>
      <c r="L23" s="29">
        <v>0</v>
      </c>
      <c s="24">
        <f>ROUND(ROUND(L23,2)*ROUND(G23,3),2)</f>
      </c>
      <c s="27" t="s">
        <v>55</v>
      </c>
      <c>
        <f>(M23*21)/100</f>
      </c>
      <c t="s">
        <v>27</v>
      </c>
    </row>
    <row r="24" spans="1:5" ht="12.75" customHeight="1">
      <c r="A24" s="30" t="s">
        <v>56</v>
      </c>
      <c r="E24" s="31" t="s">
        <v>2513</v>
      </c>
    </row>
    <row r="25" spans="1:5" ht="63.75" customHeight="1">
      <c r="A25" s="30" t="s">
        <v>57</v>
      </c>
      <c r="E25" s="32" t="s">
        <v>2514</v>
      </c>
    </row>
    <row r="26" spans="5:5" ht="12.75" customHeight="1">
      <c r="E26" s="31" t="s">
        <v>58</v>
      </c>
    </row>
    <row r="27" spans="1:16" ht="12.75" customHeight="1">
      <c r="A27" t="s">
        <v>50</v>
      </c>
      <c s="6" t="s">
        <v>71</v>
      </c>
      <c s="6" t="s">
        <v>2515</v>
      </c>
      <c t="s">
        <v>4</v>
      </c>
      <c s="26" t="s">
        <v>1524</v>
      </c>
      <c s="27" t="s">
        <v>66</v>
      </c>
      <c s="28">
        <v>19237.46</v>
      </c>
      <c s="27">
        <v>0</v>
      </c>
      <c s="27">
        <f>ROUND(G27*H27,6)</f>
      </c>
      <c r="L27" s="29">
        <v>0</v>
      </c>
      <c s="24">
        <f>ROUND(ROUND(L27,2)*ROUND(G27,3),2)</f>
      </c>
      <c s="27" t="s">
        <v>55</v>
      </c>
      <c>
        <f>(M27*21)/100</f>
      </c>
      <c t="s">
        <v>27</v>
      </c>
    </row>
    <row r="28" spans="1:5" ht="12.75" customHeight="1">
      <c r="A28" s="30" t="s">
        <v>56</v>
      </c>
      <c r="E28" s="31" t="s">
        <v>2516</v>
      </c>
    </row>
    <row r="29" spans="1:5" ht="12.75" customHeight="1">
      <c r="A29" s="30" t="s">
        <v>57</v>
      </c>
      <c r="E29" s="32" t="s">
        <v>2517</v>
      </c>
    </row>
    <row r="30" spans="5:5" ht="12.75" customHeight="1">
      <c r="E30" s="31" t="s">
        <v>58</v>
      </c>
    </row>
    <row r="31" spans="1:16" ht="12.75" customHeight="1">
      <c r="A31" t="s">
        <v>50</v>
      </c>
      <c s="6" t="s">
        <v>26</v>
      </c>
      <c s="6" t="s">
        <v>2518</v>
      </c>
      <c t="s">
        <v>4</v>
      </c>
      <c s="26" t="s">
        <v>2519</v>
      </c>
      <c s="27" t="s">
        <v>66</v>
      </c>
      <c s="28">
        <v>130.6</v>
      </c>
      <c s="27">
        <v>0</v>
      </c>
      <c s="27">
        <f>ROUND(G31*H31,6)</f>
      </c>
      <c r="L31" s="29">
        <v>0</v>
      </c>
      <c s="24">
        <f>ROUND(ROUND(L31,2)*ROUND(G31,3),2)</f>
      </c>
      <c s="27" t="s">
        <v>55</v>
      </c>
      <c>
        <f>(M31*21)/100</f>
      </c>
      <c t="s">
        <v>27</v>
      </c>
    </row>
    <row r="32" spans="1:5" ht="12.75" customHeight="1">
      <c r="A32" s="30" t="s">
        <v>56</v>
      </c>
      <c r="E32" s="31" t="s">
        <v>2520</v>
      </c>
    </row>
    <row r="33" spans="1:5" ht="12.75" customHeight="1">
      <c r="A33" s="30" t="s">
        <v>57</v>
      </c>
      <c r="E33" s="32" t="s">
        <v>2521</v>
      </c>
    </row>
    <row r="34" spans="5:5" ht="12.75" customHeight="1">
      <c r="E34" s="31" t="s">
        <v>58</v>
      </c>
    </row>
    <row r="35" spans="1:16" ht="12.75" customHeight="1">
      <c r="A35" t="s">
        <v>50</v>
      </c>
      <c s="6" t="s">
        <v>76</v>
      </c>
      <c s="6" t="s">
        <v>2522</v>
      </c>
      <c t="s">
        <v>4</v>
      </c>
      <c s="26" t="s">
        <v>2523</v>
      </c>
      <c s="27" t="s">
        <v>782</v>
      </c>
      <c s="28">
        <v>5375.24</v>
      </c>
      <c s="27">
        <v>0</v>
      </c>
      <c s="27">
        <f>ROUND(G35*H35,6)</f>
      </c>
      <c r="L35" s="29">
        <v>0</v>
      </c>
      <c s="24">
        <f>ROUND(ROUND(L35,2)*ROUND(G35,3),2)</f>
      </c>
      <c s="27" t="s">
        <v>55</v>
      </c>
      <c>
        <f>(M35*21)/100</f>
      </c>
      <c t="s">
        <v>27</v>
      </c>
    </row>
    <row r="36" spans="1:5" ht="12.75" customHeight="1">
      <c r="A36" s="30" t="s">
        <v>56</v>
      </c>
      <c r="E36" s="31" t="s">
        <v>2523</v>
      </c>
    </row>
    <row r="37" spans="1:5" ht="63.75" customHeight="1">
      <c r="A37" s="30" t="s">
        <v>57</v>
      </c>
      <c r="E37" s="32" t="s">
        <v>2524</v>
      </c>
    </row>
    <row r="38" spans="5:5" ht="12.75" customHeight="1">
      <c r="E38" s="31" t="s">
        <v>58</v>
      </c>
    </row>
    <row r="39" spans="1:16" ht="12.75" customHeight="1">
      <c r="A39" t="s">
        <v>50</v>
      </c>
      <c s="6" t="s">
        <v>79</v>
      </c>
      <c s="6" t="s">
        <v>1855</v>
      </c>
      <c t="s">
        <v>4</v>
      </c>
      <c s="26" t="s">
        <v>1856</v>
      </c>
      <c s="27" t="s">
        <v>66</v>
      </c>
      <c s="28">
        <v>1819.84</v>
      </c>
      <c s="27">
        <v>0</v>
      </c>
      <c s="27">
        <f>ROUND(G39*H39,6)</f>
      </c>
      <c r="L39" s="29">
        <v>0</v>
      </c>
      <c s="24">
        <f>ROUND(ROUND(L39,2)*ROUND(G39,3),2)</f>
      </c>
      <c s="27" t="s">
        <v>55</v>
      </c>
      <c>
        <f>(M39*21)/100</f>
      </c>
      <c t="s">
        <v>27</v>
      </c>
    </row>
    <row r="40" spans="1:5" ht="12.75" customHeight="1">
      <c r="A40" s="30" t="s">
        <v>56</v>
      </c>
      <c r="E40" s="31" t="s">
        <v>2525</v>
      </c>
    </row>
    <row r="41" spans="1:5" ht="12.75" customHeight="1">
      <c r="A41" s="30" t="s">
        <v>57</v>
      </c>
      <c r="E41" s="32" t="s">
        <v>2526</v>
      </c>
    </row>
    <row r="42" spans="5:5" ht="12.75" customHeight="1">
      <c r="E42" s="31" t="s">
        <v>58</v>
      </c>
    </row>
    <row r="43" spans="1:16" ht="12.75" customHeight="1">
      <c r="A43" t="s">
        <v>50</v>
      </c>
      <c s="6" t="s">
        <v>83</v>
      </c>
      <c s="6" t="s">
        <v>2527</v>
      </c>
      <c t="s">
        <v>4</v>
      </c>
      <c s="26" t="s">
        <v>2528</v>
      </c>
      <c s="27" t="s">
        <v>782</v>
      </c>
      <c s="28">
        <v>18198.4</v>
      </c>
      <c s="27">
        <v>0</v>
      </c>
      <c s="27">
        <f>ROUND(G43*H43,6)</f>
      </c>
      <c r="L43" s="29">
        <v>0</v>
      </c>
      <c s="24">
        <f>ROUND(ROUND(L43,2)*ROUND(G43,3),2)</f>
      </c>
      <c s="27" t="s">
        <v>55</v>
      </c>
      <c>
        <f>(M43*21)/100</f>
      </c>
      <c t="s">
        <v>27</v>
      </c>
    </row>
    <row r="44" spans="1:5" ht="12.75" customHeight="1">
      <c r="A44" s="30" t="s">
        <v>56</v>
      </c>
      <c r="E44" s="31" t="s">
        <v>2529</v>
      </c>
    </row>
    <row r="45" spans="1:5" ht="12.75" customHeight="1">
      <c r="A45" s="30" t="s">
        <v>57</v>
      </c>
      <c r="E45" s="32" t="s">
        <v>2530</v>
      </c>
    </row>
    <row r="46" spans="5:5" ht="12.75" customHeight="1">
      <c r="E46" s="31" t="s">
        <v>58</v>
      </c>
    </row>
    <row r="47" spans="1:16" ht="12.75" customHeight="1">
      <c r="A47" t="s">
        <v>50</v>
      </c>
      <c s="6" t="s">
        <v>86</v>
      </c>
      <c s="6" t="s">
        <v>2531</v>
      </c>
      <c t="s">
        <v>4</v>
      </c>
      <c s="26" t="s">
        <v>2532</v>
      </c>
      <c s="27" t="s">
        <v>66</v>
      </c>
      <c s="28">
        <v>583.8</v>
      </c>
      <c s="27">
        <v>0</v>
      </c>
      <c s="27">
        <f>ROUND(G47*H47,6)</f>
      </c>
      <c r="L47" s="29">
        <v>0</v>
      </c>
      <c s="24">
        <f>ROUND(ROUND(L47,2)*ROUND(G47,3),2)</f>
      </c>
      <c s="27" t="s">
        <v>55</v>
      </c>
      <c>
        <f>(M47*21)/100</f>
      </c>
      <c t="s">
        <v>27</v>
      </c>
    </row>
    <row r="48" spans="1:5" ht="12.75" customHeight="1">
      <c r="A48" s="30" t="s">
        <v>56</v>
      </c>
      <c r="E48" s="31" t="s">
        <v>2533</v>
      </c>
    </row>
    <row r="49" spans="1:5" ht="12.75" customHeight="1">
      <c r="A49" s="30" t="s">
        <v>57</v>
      </c>
      <c r="E49" s="32" t="s">
        <v>2534</v>
      </c>
    </row>
    <row r="50" spans="5:5" ht="12.75" customHeight="1">
      <c r="E50" s="31" t="s">
        <v>58</v>
      </c>
    </row>
    <row r="51" spans="1:16" ht="12.75" customHeight="1">
      <c r="A51" t="s">
        <v>50</v>
      </c>
      <c s="6" t="s">
        <v>89</v>
      </c>
      <c s="6" t="s">
        <v>2535</v>
      </c>
      <c t="s">
        <v>4</v>
      </c>
      <c s="26" t="s">
        <v>2536</v>
      </c>
      <c s="27" t="s">
        <v>1252</v>
      </c>
      <c s="28">
        <v>20433</v>
      </c>
      <c s="27">
        <v>0</v>
      </c>
      <c s="27">
        <f>ROUND(G51*H51,6)</f>
      </c>
      <c r="L51" s="29">
        <v>0</v>
      </c>
      <c s="24">
        <f>ROUND(ROUND(L51,2)*ROUND(G51,3),2)</f>
      </c>
      <c s="27" t="s">
        <v>55</v>
      </c>
      <c>
        <f>(M51*21)/100</f>
      </c>
      <c t="s">
        <v>27</v>
      </c>
    </row>
    <row r="52" spans="1:5" ht="12.75" customHeight="1">
      <c r="A52" s="30" t="s">
        <v>56</v>
      </c>
      <c r="E52" s="31" t="s">
        <v>2537</v>
      </c>
    </row>
    <row r="53" spans="1:5" ht="12.75" customHeight="1">
      <c r="A53" s="30" t="s">
        <v>57</v>
      </c>
      <c r="E53" s="32" t="s">
        <v>2538</v>
      </c>
    </row>
    <row r="54" spans="5:5" ht="12.75" customHeight="1">
      <c r="E54" s="31" t="s">
        <v>58</v>
      </c>
    </row>
    <row r="55" spans="1:16" ht="12.75" customHeight="1">
      <c r="A55" t="s">
        <v>50</v>
      </c>
      <c s="6" t="s">
        <v>92</v>
      </c>
      <c s="6" t="s">
        <v>2539</v>
      </c>
      <c t="s">
        <v>4</v>
      </c>
      <c s="26" t="s">
        <v>2540</v>
      </c>
      <c s="27" t="s">
        <v>66</v>
      </c>
      <c s="28">
        <v>311</v>
      </c>
      <c s="27">
        <v>0</v>
      </c>
      <c s="27">
        <f>ROUND(G55*H55,6)</f>
      </c>
      <c r="L55" s="29">
        <v>0</v>
      </c>
      <c s="24">
        <f>ROUND(ROUND(L55,2)*ROUND(G55,3),2)</f>
      </c>
      <c s="27" t="s">
        <v>55</v>
      </c>
      <c>
        <f>(M55*21)/100</f>
      </c>
      <c t="s">
        <v>27</v>
      </c>
    </row>
    <row r="56" spans="1:5" ht="12.75" customHeight="1">
      <c r="A56" s="30" t="s">
        <v>56</v>
      </c>
      <c r="E56" s="31" t="s">
        <v>2541</v>
      </c>
    </row>
    <row r="57" spans="1:5" ht="12.75" customHeight="1">
      <c r="A57" s="30" t="s">
        <v>57</v>
      </c>
      <c r="E57" s="32" t="s">
        <v>2542</v>
      </c>
    </row>
    <row r="58" spans="5:5" ht="12.75" customHeight="1">
      <c r="E58" s="31" t="s">
        <v>58</v>
      </c>
    </row>
    <row r="59" spans="1:16" ht="12.75" customHeight="1">
      <c r="A59" t="s">
        <v>50</v>
      </c>
      <c s="6" t="s">
        <v>95</v>
      </c>
      <c s="6" t="s">
        <v>2543</v>
      </c>
      <c t="s">
        <v>4</v>
      </c>
      <c s="26" t="s">
        <v>2544</v>
      </c>
      <c s="27" t="s">
        <v>66</v>
      </c>
      <c s="28">
        <v>7896</v>
      </c>
      <c s="27">
        <v>0</v>
      </c>
      <c s="27">
        <f>ROUND(G59*H59,6)</f>
      </c>
      <c r="L59" s="29">
        <v>0</v>
      </c>
      <c s="24">
        <f>ROUND(ROUND(L59,2)*ROUND(G59,3),2)</f>
      </c>
      <c s="27" t="s">
        <v>55</v>
      </c>
      <c>
        <f>(M59*21)/100</f>
      </c>
      <c t="s">
        <v>27</v>
      </c>
    </row>
    <row r="60" spans="1:5" ht="12.75" customHeight="1">
      <c r="A60" s="30" t="s">
        <v>56</v>
      </c>
      <c r="E60" s="31" t="s">
        <v>2545</v>
      </c>
    </row>
    <row r="61" spans="1:5" ht="12.75" customHeight="1">
      <c r="A61" s="30" t="s">
        <v>57</v>
      </c>
      <c r="E61" s="32" t="s">
        <v>2546</v>
      </c>
    </row>
    <row r="62" spans="5:5" ht="12.75" customHeight="1">
      <c r="E62" s="31" t="s">
        <v>58</v>
      </c>
    </row>
    <row r="63" spans="1:16" ht="12.75" customHeight="1">
      <c r="A63" t="s">
        <v>50</v>
      </c>
      <c s="6" t="s">
        <v>99</v>
      </c>
      <c s="6" t="s">
        <v>2547</v>
      </c>
      <c t="s">
        <v>4</v>
      </c>
      <c s="26" t="s">
        <v>2548</v>
      </c>
      <c s="27" t="s">
        <v>66</v>
      </c>
      <c s="28">
        <v>21.4</v>
      </c>
      <c s="27">
        <v>0</v>
      </c>
      <c s="27">
        <f>ROUND(G63*H63,6)</f>
      </c>
      <c r="L63" s="29">
        <v>0</v>
      </c>
      <c s="24">
        <f>ROUND(ROUND(L63,2)*ROUND(G63,3),2)</f>
      </c>
      <c s="27" t="s">
        <v>55</v>
      </c>
      <c>
        <f>(M63*21)/100</f>
      </c>
      <c t="s">
        <v>27</v>
      </c>
    </row>
    <row r="64" spans="1:5" ht="12.75" customHeight="1">
      <c r="A64" s="30" t="s">
        <v>56</v>
      </c>
      <c r="E64" s="31" t="s">
        <v>2549</v>
      </c>
    </row>
    <row r="65" spans="1:5" ht="12.75" customHeight="1">
      <c r="A65" s="30" t="s">
        <v>57</v>
      </c>
      <c r="E65" s="32" t="s">
        <v>2550</v>
      </c>
    </row>
    <row r="66" spans="5:5" ht="12.75" customHeight="1">
      <c r="E66" s="31" t="s">
        <v>58</v>
      </c>
    </row>
    <row r="67" spans="1:16" ht="12.75" customHeight="1">
      <c r="A67" t="s">
        <v>50</v>
      </c>
      <c s="6" t="s">
        <v>102</v>
      </c>
      <c s="6" t="s">
        <v>2398</v>
      </c>
      <c t="s">
        <v>4</v>
      </c>
      <c s="26" t="s">
        <v>2399</v>
      </c>
      <c s="27" t="s">
        <v>66</v>
      </c>
      <c s="28">
        <v>18.04</v>
      </c>
      <c s="27">
        <v>0</v>
      </c>
      <c s="27">
        <f>ROUND(G67*H67,6)</f>
      </c>
      <c r="L67" s="29">
        <v>0</v>
      </c>
      <c s="24">
        <f>ROUND(ROUND(L67,2)*ROUND(G67,3),2)</f>
      </c>
      <c s="27" t="s">
        <v>55</v>
      </c>
      <c>
        <f>(M67*21)/100</f>
      </c>
      <c t="s">
        <v>27</v>
      </c>
    </row>
    <row r="68" spans="1:5" ht="12.75" customHeight="1">
      <c r="A68" s="30" t="s">
        <v>56</v>
      </c>
      <c r="E68" s="31" t="s">
        <v>2551</v>
      </c>
    </row>
    <row r="69" spans="1:5" ht="12.75" customHeight="1">
      <c r="A69" s="30" t="s">
        <v>57</v>
      </c>
      <c r="E69" s="32" t="s">
        <v>2552</v>
      </c>
    </row>
    <row r="70" spans="5:5" ht="12.75" customHeight="1">
      <c r="E70" s="31" t="s">
        <v>58</v>
      </c>
    </row>
    <row r="71" spans="1:13" ht="12.75" customHeight="1">
      <c r="A71" t="s">
        <v>47</v>
      </c>
      <c r="C71" s="7" t="s">
        <v>71</v>
      </c>
      <c r="E71" s="25" t="s">
        <v>2553</v>
      </c>
      <c r="J71" s="24">
        <f>0</f>
      </c>
      <c s="24">
        <f>0</f>
      </c>
      <c s="24">
        <f>0+L72+L76+L80+L84+L88+L92+L96+L100+L104</f>
      </c>
      <c s="24">
        <f>0+M72+M76+M80+M84+M88+M92+M96+M100+M104</f>
      </c>
    </row>
    <row r="72" spans="1:16" ht="12.75" customHeight="1">
      <c r="A72" t="s">
        <v>50</v>
      </c>
      <c s="6" t="s">
        <v>105</v>
      </c>
      <c s="6" t="s">
        <v>2554</v>
      </c>
      <c t="s">
        <v>4</v>
      </c>
      <c s="26" t="s">
        <v>2555</v>
      </c>
      <c s="27" t="s">
        <v>66</v>
      </c>
      <c s="28">
        <v>1349.301</v>
      </c>
      <c s="27">
        <v>0</v>
      </c>
      <c s="27">
        <f>ROUND(G72*H72,6)</f>
      </c>
      <c r="L72" s="29">
        <v>0</v>
      </c>
      <c s="24">
        <f>ROUND(ROUND(L72,2)*ROUND(G72,3),2)</f>
      </c>
      <c s="27" t="s">
        <v>55</v>
      </c>
      <c>
        <f>(M72*21)/100</f>
      </c>
      <c t="s">
        <v>27</v>
      </c>
    </row>
    <row r="73" spans="1:5" ht="12.75" customHeight="1">
      <c r="A73" s="30" t="s">
        <v>56</v>
      </c>
      <c r="E73" s="31" t="s">
        <v>2556</v>
      </c>
    </row>
    <row r="74" spans="1:5" ht="51" customHeight="1">
      <c r="A74" s="30" t="s">
        <v>57</v>
      </c>
      <c r="E74" s="32" t="s">
        <v>2557</v>
      </c>
    </row>
    <row r="75" spans="5:5" ht="12.75" customHeight="1">
      <c r="E75" s="31" t="s">
        <v>58</v>
      </c>
    </row>
    <row r="76" spans="1:16" ht="12.75" customHeight="1">
      <c r="A76" t="s">
        <v>50</v>
      </c>
      <c s="6" t="s">
        <v>108</v>
      </c>
      <c s="6" t="s">
        <v>2558</v>
      </c>
      <c t="s">
        <v>4</v>
      </c>
      <c s="26" t="s">
        <v>2559</v>
      </c>
      <c s="27" t="s">
        <v>66</v>
      </c>
      <c s="28">
        <v>75.8</v>
      </c>
      <c s="27">
        <v>0</v>
      </c>
      <c s="27">
        <f>ROUND(G76*H76,6)</f>
      </c>
      <c r="L76" s="29">
        <v>0</v>
      </c>
      <c s="24">
        <f>ROUND(ROUND(L76,2)*ROUND(G76,3),2)</f>
      </c>
      <c s="27" t="s">
        <v>55</v>
      </c>
      <c>
        <f>(M76*21)/100</f>
      </c>
      <c t="s">
        <v>27</v>
      </c>
    </row>
    <row r="77" spans="1:5" ht="12.75" customHeight="1">
      <c r="A77" s="30" t="s">
        <v>56</v>
      </c>
      <c r="E77" s="31" t="s">
        <v>2560</v>
      </c>
    </row>
    <row r="78" spans="1:5" ht="12.75" customHeight="1">
      <c r="A78" s="30" t="s">
        <v>57</v>
      </c>
      <c r="E78" s="32" t="s">
        <v>2561</v>
      </c>
    </row>
    <row r="79" spans="5:5" ht="12.75" customHeight="1">
      <c r="E79" s="31" t="s">
        <v>58</v>
      </c>
    </row>
    <row r="80" spans="1:16" ht="12.75" customHeight="1">
      <c r="A80" t="s">
        <v>50</v>
      </c>
      <c s="6" t="s">
        <v>111</v>
      </c>
      <c s="6" t="s">
        <v>2562</v>
      </c>
      <c t="s">
        <v>4</v>
      </c>
      <c s="26" t="s">
        <v>2559</v>
      </c>
      <c s="27" t="s">
        <v>66</v>
      </c>
      <c s="28">
        <v>37.9</v>
      </c>
      <c s="27">
        <v>0</v>
      </c>
      <c s="27">
        <f>ROUND(G80*H80,6)</f>
      </c>
      <c r="L80" s="29">
        <v>0</v>
      </c>
      <c s="24">
        <f>ROUND(ROUND(L80,2)*ROUND(G80,3),2)</f>
      </c>
      <c s="27" t="s">
        <v>55</v>
      </c>
      <c>
        <f>(M80*21)/100</f>
      </c>
      <c t="s">
        <v>27</v>
      </c>
    </row>
    <row r="81" spans="1:5" ht="12.75" customHeight="1">
      <c r="A81" s="30" t="s">
        <v>56</v>
      </c>
      <c r="E81" s="31" t="s">
        <v>2563</v>
      </c>
    </row>
    <row r="82" spans="1:5" ht="12.75" customHeight="1">
      <c r="A82" s="30" t="s">
        <v>57</v>
      </c>
      <c r="E82" s="32" t="s">
        <v>2564</v>
      </c>
    </row>
    <row r="83" spans="5:5" ht="12.75" customHeight="1">
      <c r="E83" s="31" t="s">
        <v>58</v>
      </c>
    </row>
    <row r="84" spans="1:16" ht="12.75" customHeight="1">
      <c r="A84" t="s">
        <v>50</v>
      </c>
      <c s="6" t="s">
        <v>114</v>
      </c>
      <c s="6" t="s">
        <v>2565</v>
      </c>
      <c t="s">
        <v>4</v>
      </c>
      <c s="26" t="s">
        <v>2566</v>
      </c>
      <c s="27" t="s">
        <v>782</v>
      </c>
      <c s="28">
        <v>2531.3</v>
      </c>
      <c s="27">
        <v>0</v>
      </c>
      <c s="27">
        <f>ROUND(G84*H84,6)</f>
      </c>
      <c r="L84" s="29">
        <v>0</v>
      </c>
      <c s="24">
        <f>ROUND(ROUND(L84,2)*ROUND(G84,3),2)</f>
      </c>
      <c s="27" t="s">
        <v>55</v>
      </c>
      <c>
        <f>(M84*21)/100</f>
      </c>
      <c t="s">
        <v>27</v>
      </c>
    </row>
    <row r="85" spans="1:5" ht="12.75" customHeight="1">
      <c r="A85" s="30" t="s">
        <v>56</v>
      </c>
      <c r="E85" s="31" t="s">
        <v>2567</v>
      </c>
    </row>
    <row r="86" spans="1:5" ht="12.75" customHeight="1">
      <c r="A86" s="30" t="s">
        <v>57</v>
      </c>
      <c r="E86" s="32" t="s">
        <v>2568</v>
      </c>
    </row>
    <row r="87" spans="5:5" ht="12.75" customHeight="1">
      <c r="E87" s="31" t="s">
        <v>58</v>
      </c>
    </row>
    <row r="88" spans="1:16" ht="12.75" customHeight="1">
      <c r="A88" t="s">
        <v>50</v>
      </c>
      <c s="6" t="s">
        <v>117</v>
      </c>
      <c s="6" t="s">
        <v>2569</v>
      </c>
      <c t="s">
        <v>4</v>
      </c>
      <c s="26" t="s">
        <v>2570</v>
      </c>
      <c s="27" t="s">
        <v>782</v>
      </c>
      <c s="28">
        <v>2531.3</v>
      </c>
      <c s="27">
        <v>0</v>
      </c>
      <c s="27">
        <f>ROUND(G88*H88,6)</f>
      </c>
      <c r="L88" s="29">
        <v>0</v>
      </c>
      <c s="24">
        <f>ROUND(ROUND(L88,2)*ROUND(G88,3),2)</f>
      </c>
      <c s="27" t="s">
        <v>55</v>
      </c>
      <c>
        <f>(M88*21)/100</f>
      </c>
      <c t="s">
        <v>27</v>
      </c>
    </row>
    <row r="89" spans="1:5" ht="12.75" customHeight="1">
      <c r="A89" s="30" t="s">
        <v>56</v>
      </c>
      <c r="E89" s="31" t="s">
        <v>2571</v>
      </c>
    </row>
    <row r="90" spans="1:5" ht="12.75" customHeight="1">
      <c r="A90" s="30" t="s">
        <v>57</v>
      </c>
      <c r="E90" s="32" t="s">
        <v>2568</v>
      </c>
    </row>
    <row r="91" spans="5:5" ht="12.75" customHeight="1">
      <c r="E91" s="31" t="s">
        <v>58</v>
      </c>
    </row>
    <row r="92" spans="1:16" ht="12.75" customHeight="1">
      <c r="A92" t="s">
        <v>50</v>
      </c>
      <c s="6" t="s">
        <v>121</v>
      </c>
      <c s="6" t="s">
        <v>2572</v>
      </c>
      <c t="s">
        <v>4</v>
      </c>
      <c s="26" t="s">
        <v>2573</v>
      </c>
      <c s="27" t="s">
        <v>66</v>
      </c>
      <c s="28">
        <v>151.878</v>
      </c>
      <c s="27">
        <v>0</v>
      </c>
      <c s="27">
        <f>ROUND(G92*H92,6)</f>
      </c>
      <c r="L92" s="29">
        <v>0</v>
      </c>
      <c s="24">
        <f>ROUND(ROUND(L92,2)*ROUND(G92,3),2)</f>
      </c>
      <c s="27" t="s">
        <v>55</v>
      </c>
      <c>
        <f>(M92*21)/100</f>
      </c>
      <c t="s">
        <v>27</v>
      </c>
    </row>
    <row r="93" spans="1:5" ht="12.75" customHeight="1">
      <c r="A93" s="30" t="s">
        <v>56</v>
      </c>
      <c r="E93" s="31" t="s">
        <v>2574</v>
      </c>
    </row>
    <row r="94" spans="1:5" ht="12.75" customHeight="1">
      <c r="A94" s="30" t="s">
        <v>57</v>
      </c>
      <c r="E94" s="32" t="s">
        <v>2575</v>
      </c>
    </row>
    <row r="95" spans="5:5" ht="12.75" customHeight="1">
      <c r="E95" s="31" t="s">
        <v>58</v>
      </c>
    </row>
    <row r="96" spans="1:16" ht="12.75" customHeight="1">
      <c r="A96" t="s">
        <v>50</v>
      </c>
      <c s="6" t="s">
        <v>126</v>
      </c>
      <c s="6" t="s">
        <v>2576</v>
      </c>
      <c t="s">
        <v>4</v>
      </c>
      <c s="26" t="s">
        <v>2577</v>
      </c>
      <c s="27" t="s">
        <v>66</v>
      </c>
      <c s="28">
        <v>151.878</v>
      </c>
      <c s="27">
        <v>0</v>
      </c>
      <c s="27">
        <f>ROUND(G96*H96,6)</f>
      </c>
      <c r="L96" s="29">
        <v>0</v>
      </c>
      <c s="24">
        <f>ROUND(ROUND(L96,2)*ROUND(G96,3),2)</f>
      </c>
      <c s="27" t="s">
        <v>55</v>
      </c>
      <c>
        <f>(M96*21)/100</f>
      </c>
      <c t="s">
        <v>27</v>
      </c>
    </row>
    <row r="97" spans="1:5" ht="12.75" customHeight="1">
      <c r="A97" s="30" t="s">
        <v>56</v>
      </c>
      <c r="E97" s="31" t="s">
        <v>2578</v>
      </c>
    </row>
    <row r="98" spans="1:5" ht="12.75" customHeight="1">
      <c r="A98" s="30" t="s">
        <v>57</v>
      </c>
      <c r="E98" s="32" t="s">
        <v>2575</v>
      </c>
    </row>
    <row r="99" spans="5:5" ht="12.75" customHeight="1">
      <c r="E99" s="31" t="s">
        <v>58</v>
      </c>
    </row>
    <row r="100" spans="1:16" ht="12.75" customHeight="1">
      <c r="A100" t="s">
        <v>50</v>
      </c>
      <c s="6" t="s">
        <v>130</v>
      </c>
      <c s="6" t="s">
        <v>2579</v>
      </c>
      <c t="s">
        <v>4</v>
      </c>
      <c s="26" t="s">
        <v>2580</v>
      </c>
      <c s="27" t="s">
        <v>782</v>
      </c>
      <c s="28">
        <v>28.2</v>
      </c>
      <c s="27">
        <v>0</v>
      </c>
      <c s="27">
        <f>ROUND(G100*H100,6)</f>
      </c>
      <c r="L100" s="29">
        <v>0</v>
      </c>
      <c s="24">
        <f>ROUND(ROUND(L100,2)*ROUND(G100,3),2)</f>
      </c>
      <c s="27" t="s">
        <v>55</v>
      </c>
      <c>
        <f>(M100*21)/100</f>
      </c>
      <c t="s">
        <v>27</v>
      </c>
    </row>
    <row r="101" spans="1:5" ht="12.75" customHeight="1">
      <c r="A101" s="30" t="s">
        <v>56</v>
      </c>
      <c r="E101" s="31" t="s">
        <v>2581</v>
      </c>
    </row>
    <row r="102" spans="1:5" ht="12.75" customHeight="1">
      <c r="A102" s="30" t="s">
        <v>57</v>
      </c>
      <c r="E102" s="32" t="s">
        <v>2582</v>
      </c>
    </row>
    <row r="103" spans="5:5" ht="12.75" customHeight="1">
      <c r="E103" s="31" t="s">
        <v>58</v>
      </c>
    </row>
    <row r="104" spans="1:16" ht="12.75" customHeight="1">
      <c r="A104" t="s">
        <v>50</v>
      </c>
      <c s="6" t="s">
        <v>133</v>
      </c>
      <c s="6" t="s">
        <v>2583</v>
      </c>
      <c t="s">
        <v>4</v>
      </c>
      <c s="26" t="s">
        <v>2584</v>
      </c>
      <c s="27" t="s">
        <v>782</v>
      </c>
      <c s="28">
        <v>758</v>
      </c>
      <c s="27">
        <v>0</v>
      </c>
      <c s="27">
        <f>ROUND(G104*H104,6)</f>
      </c>
      <c r="L104" s="29">
        <v>0</v>
      </c>
      <c s="24">
        <f>ROUND(ROUND(L104,2)*ROUND(G104,3),2)</f>
      </c>
      <c s="27" t="s">
        <v>55</v>
      </c>
      <c>
        <f>(M104*21)/100</f>
      </c>
      <c t="s">
        <v>27</v>
      </c>
    </row>
    <row r="105" spans="1:5" ht="12.75" customHeight="1">
      <c r="A105" s="30" t="s">
        <v>56</v>
      </c>
      <c r="E105" s="31" t="s">
        <v>2585</v>
      </c>
    </row>
    <row r="106" spans="1:5" ht="12.75" customHeight="1">
      <c r="A106" s="30" t="s">
        <v>57</v>
      </c>
      <c r="E106" s="32" t="s">
        <v>2586</v>
      </c>
    </row>
    <row r="107" spans="5:5" ht="12.75" customHeight="1">
      <c r="E107" s="31" t="s">
        <v>58</v>
      </c>
    </row>
    <row r="108" spans="1:13" ht="12.75" customHeight="1">
      <c r="A108" t="s">
        <v>47</v>
      </c>
      <c r="C108" s="7" t="s">
        <v>79</v>
      </c>
      <c r="E108" s="25" t="s">
        <v>2404</v>
      </c>
      <c r="J108" s="24">
        <f>0</f>
      </c>
      <c s="24">
        <f>0</f>
      </c>
      <c s="24">
        <f>0+L109</f>
      </c>
      <c s="24">
        <f>0+M109</f>
      </c>
    </row>
    <row r="109" spans="1:16" ht="12.75" customHeight="1">
      <c r="A109" t="s">
        <v>50</v>
      </c>
      <c s="6" t="s">
        <v>136</v>
      </c>
      <c s="6" t="s">
        <v>2587</v>
      </c>
      <c t="s">
        <v>4</v>
      </c>
      <c s="26" t="s">
        <v>2588</v>
      </c>
      <c s="27" t="s">
        <v>82</v>
      </c>
      <c s="28">
        <v>107</v>
      </c>
      <c s="27">
        <v>0</v>
      </c>
      <c s="27">
        <f>ROUND(G109*H109,6)</f>
      </c>
      <c r="L109" s="29">
        <v>0</v>
      </c>
      <c s="24">
        <f>ROUND(ROUND(L109,2)*ROUND(G109,3),2)</f>
      </c>
      <c s="27" t="s">
        <v>55</v>
      </c>
      <c>
        <f>(M109*21)/100</f>
      </c>
      <c t="s">
        <v>27</v>
      </c>
    </row>
    <row r="110" spans="1:5" ht="12.75" customHeight="1">
      <c r="A110" s="30" t="s">
        <v>56</v>
      </c>
      <c r="E110" s="31" t="s">
        <v>2589</v>
      </c>
    </row>
    <row r="111" spans="1:5" ht="12.75" customHeight="1">
      <c r="A111" s="30" t="s">
        <v>57</v>
      </c>
      <c r="E111" s="32" t="s">
        <v>2590</v>
      </c>
    </row>
    <row r="112" spans="5:5" ht="12.75" customHeight="1">
      <c r="E112" s="31" t="s">
        <v>58</v>
      </c>
    </row>
    <row r="113" spans="1:13" ht="12.75" customHeight="1">
      <c r="A113" t="s">
        <v>47</v>
      </c>
      <c r="C113" s="7" t="s">
        <v>83</v>
      </c>
      <c r="E113" s="25" t="s">
        <v>2591</v>
      </c>
      <c r="J113" s="24">
        <f>0</f>
      </c>
      <c s="24">
        <f>0</f>
      </c>
      <c s="24">
        <f>0+L114+L118+L122</f>
      </c>
      <c s="24">
        <f>0+M114+M118+M122</f>
      </c>
    </row>
    <row r="114" spans="1:16" ht="12.75" customHeight="1">
      <c r="A114" t="s">
        <v>50</v>
      </c>
      <c s="6" t="s">
        <v>139</v>
      </c>
      <c s="6" t="s">
        <v>2592</v>
      </c>
      <c t="s">
        <v>4</v>
      </c>
      <c s="26" t="s">
        <v>2593</v>
      </c>
      <c s="27" t="s">
        <v>82</v>
      </c>
      <c s="28">
        <v>25.5</v>
      </c>
      <c s="27">
        <v>0</v>
      </c>
      <c s="27">
        <f>ROUND(G114*H114,6)</f>
      </c>
      <c r="L114" s="29">
        <v>0</v>
      </c>
      <c s="24">
        <f>ROUND(ROUND(L114,2)*ROUND(G114,3),2)</f>
      </c>
      <c s="27" t="s">
        <v>55</v>
      </c>
      <c>
        <f>(M114*21)/100</f>
      </c>
      <c t="s">
        <v>27</v>
      </c>
    </row>
    <row r="115" spans="1:5" ht="12.75" customHeight="1">
      <c r="A115" s="30" t="s">
        <v>56</v>
      </c>
      <c r="E115" s="31" t="s">
        <v>2594</v>
      </c>
    </row>
    <row r="116" spans="1:5" ht="12.75" customHeight="1">
      <c r="A116" s="30" t="s">
        <v>57</v>
      </c>
      <c r="E116" s="32" t="s">
        <v>2595</v>
      </c>
    </row>
    <row r="117" spans="5:5" ht="12.75" customHeight="1">
      <c r="E117" s="31" t="s">
        <v>58</v>
      </c>
    </row>
    <row r="118" spans="1:16" ht="12.75" customHeight="1">
      <c r="A118" t="s">
        <v>50</v>
      </c>
      <c s="6" t="s">
        <v>142</v>
      </c>
      <c s="6" t="s">
        <v>2596</v>
      </c>
      <c t="s">
        <v>4</v>
      </c>
      <c s="26" t="s">
        <v>2597</v>
      </c>
      <c s="27" t="s">
        <v>82</v>
      </c>
      <c s="28">
        <v>67.13</v>
      </c>
      <c s="27">
        <v>0</v>
      </c>
      <c s="27">
        <f>ROUND(G118*H118,6)</f>
      </c>
      <c r="L118" s="29">
        <v>0</v>
      </c>
      <c s="24">
        <f>ROUND(ROUND(L118,2)*ROUND(G118,3),2)</f>
      </c>
      <c s="27" t="s">
        <v>55</v>
      </c>
      <c>
        <f>(M118*21)/100</f>
      </c>
      <c t="s">
        <v>27</v>
      </c>
    </row>
    <row r="119" spans="1:5" ht="12.75" customHeight="1">
      <c r="A119" s="30" t="s">
        <v>56</v>
      </c>
      <c r="E119" s="31" t="s">
        <v>2598</v>
      </c>
    </row>
    <row r="120" spans="1:5" ht="12.75" customHeight="1">
      <c r="A120" s="30" t="s">
        <v>57</v>
      </c>
      <c r="E120" s="32" t="s">
        <v>2599</v>
      </c>
    </row>
    <row r="121" spans="5:5" ht="12.75" customHeight="1">
      <c r="E121" s="31" t="s">
        <v>58</v>
      </c>
    </row>
    <row r="122" spans="1:16" ht="12.75" customHeight="1">
      <c r="A122" t="s">
        <v>50</v>
      </c>
      <c s="6" t="s">
        <v>145</v>
      </c>
      <c s="6" t="s">
        <v>2600</v>
      </c>
      <c t="s">
        <v>4</v>
      </c>
      <c s="26" t="s">
        <v>2597</v>
      </c>
      <c s="27" t="s">
        <v>82</v>
      </c>
      <c s="28">
        <v>4.71</v>
      </c>
      <c s="27">
        <v>0</v>
      </c>
      <c s="27">
        <f>ROUND(G122*H122,6)</f>
      </c>
      <c r="L122" s="29">
        <v>0</v>
      </c>
      <c s="24">
        <f>ROUND(ROUND(L122,2)*ROUND(G122,3),2)</f>
      </c>
      <c s="27" t="s">
        <v>55</v>
      </c>
      <c>
        <f>(M122*21)/100</f>
      </c>
      <c t="s">
        <v>27</v>
      </c>
    </row>
    <row r="123" spans="1:5" ht="12.75" customHeight="1">
      <c r="A123" s="30" t="s">
        <v>56</v>
      </c>
      <c r="E123" s="31" t="s">
        <v>2601</v>
      </c>
    </row>
    <row r="124" spans="1:5" ht="12.75" customHeight="1">
      <c r="A124" s="30" t="s">
        <v>57</v>
      </c>
      <c r="E124" s="32" t="s">
        <v>2602</v>
      </c>
    </row>
    <row r="125" spans="5:5" ht="12.75" customHeight="1">
      <c r="E125" s="31" t="s">
        <v>58</v>
      </c>
    </row>
    <row r="126" spans="1:13" ht="12.75" customHeight="1">
      <c r="A126" t="s">
        <v>47</v>
      </c>
      <c r="C126" s="7" t="s">
        <v>1533</v>
      </c>
      <c r="E126" s="25" t="s">
        <v>2603</v>
      </c>
      <c r="J126" s="24">
        <f>0</f>
      </c>
      <c s="24">
        <f>0</f>
      </c>
      <c s="24">
        <f>0+L127+L131+L135+L139+L143+L147+L151+L155+L159+L163+L167</f>
      </c>
      <c s="24">
        <f>0+M127+M131+M135+M139+M143+M147+M151+M155+M159+M163+M167</f>
      </c>
    </row>
    <row r="127" spans="1:16" ht="12.75" customHeight="1">
      <c r="A127" t="s">
        <v>50</v>
      </c>
      <c s="6" t="s">
        <v>148</v>
      </c>
      <c s="6" t="s">
        <v>1843</v>
      </c>
      <c t="s">
        <v>4</v>
      </c>
      <c s="26" t="s">
        <v>1844</v>
      </c>
      <c s="27" t="s">
        <v>782</v>
      </c>
      <c s="28">
        <v>14</v>
      </c>
      <c s="27">
        <v>0</v>
      </c>
      <c s="27">
        <f>ROUND(G127*H127,6)</f>
      </c>
      <c r="L127" s="29">
        <v>0</v>
      </c>
      <c s="24">
        <f>ROUND(ROUND(L127,2)*ROUND(G127,3),2)</f>
      </c>
      <c s="27" t="s">
        <v>55</v>
      </c>
      <c>
        <f>(M127*21)/100</f>
      </c>
      <c t="s">
        <v>27</v>
      </c>
    </row>
    <row r="128" spans="1:5" ht="12.75" customHeight="1">
      <c r="A128" s="30" t="s">
        <v>56</v>
      </c>
      <c r="E128" s="31" t="s">
        <v>1844</v>
      </c>
    </row>
    <row r="129" spans="1:5" ht="12.75" customHeight="1">
      <c r="A129" s="30" t="s">
        <v>57</v>
      </c>
      <c r="E129" s="32" t="s">
        <v>2604</v>
      </c>
    </row>
    <row r="130" spans="5:5" ht="12.75" customHeight="1">
      <c r="E130" s="31" t="s">
        <v>58</v>
      </c>
    </row>
    <row r="131" spans="1:16" ht="12.75" customHeight="1">
      <c r="A131" t="s">
        <v>50</v>
      </c>
      <c s="6" t="s">
        <v>151</v>
      </c>
      <c s="6" t="s">
        <v>64</v>
      </c>
      <c t="s">
        <v>4</v>
      </c>
      <c s="26" t="s">
        <v>65</v>
      </c>
      <c s="27" t="s">
        <v>66</v>
      </c>
      <c s="28">
        <v>35</v>
      </c>
      <c s="27">
        <v>0</v>
      </c>
      <c s="27">
        <f>ROUND(G131*H131,6)</f>
      </c>
      <c r="L131" s="29">
        <v>0</v>
      </c>
      <c s="24">
        <f>ROUND(ROUND(L131,2)*ROUND(G131,3),2)</f>
      </c>
      <c s="27" t="s">
        <v>55</v>
      </c>
      <c>
        <f>(M131*21)/100</f>
      </c>
      <c t="s">
        <v>27</v>
      </c>
    </row>
    <row r="132" spans="1:5" ht="12.75" customHeight="1">
      <c r="A132" s="30" t="s">
        <v>56</v>
      </c>
      <c r="E132" s="31" t="s">
        <v>65</v>
      </c>
    </row>
    <row r="133" spans="1:5" ht="12.75" customHeight="1">
      <c r="A133" s="30" t="s">
        <v>57</v>
      </c>
      <c r="E133" s="32" t="s">
        <v>2605</v>
      </c>
    </row>
    <row r="134" spans="5:5" ht="12.75" customHeight="1">
      <c r="E134" s="31" t="s">
        <v>58</v>
      </c>
    </row>
    <row r="135" spans="1:16" ht="12.75" customHeight="1">
      <c r="A135" t="s">
        <v>50</v>
      </c>
      <c s="6" t="s">
        <v>154</v>
      </c>
      <c s="6" t="s">
        <v>1847</v>
      </c>
      <c t="s">
        <v>4</v>
      </c>
      <c s="26" t="s">
        <v>1848</v>
      </c>
      <c s="27" t="s">
        <v>66</v>
      </c>
      <c s="28">
        <v>58.88</v>
      </c>
      <c s="27">
        <v>0</v>
      </c>
      <c s="27">
        <f>ROUND(G135*H135,6)</f>
      </c>
      <c r="L135" s="29">
        <v>0</v>
      </c>
      <c s="24">
        <f>ROUND(ROUND(L135,2)*ROUND(G135,3),2)</f>
      </c>
      <c s="27" t="s">
        <v>55</v>
      </c>
      <c>
        <f>(M135*21)/100</f>
      </c>
      <c t="s">
        <v>27</v>
      </c>
    </row>
    <row r="136" spans="1:5" ht="12.75" customHeight="1">
      <c r="A136" s="30" t="s">
        <v>56</v>
      </c>
      <c r="E136" s="31" t="s">
        <v>1848</v>
      </c>
    </row>
    <row r="137" spans="1:5" ht="12.75" customHeight="1">
      <c r="A137" s="30" t="s">
        <v>57</v>
      </c>
      <c r="E137" s="32" t="s">
        <v>2606</v>
      </c>
    </row>
    <row r="138" spans="5:5" ht="12.75" customHeight="1">
      <c r="E138" s="31" t="s">
        <v>58</v>
      </c>
    </row>
    <row r="139" spans="1:16" ht="12.75" customHeight="1">
      <c r="A139" t="s">
        <v>50</v>
      </c>
      <c s="6" t="s">
        <v>157</v>
      </c>
      <c s="6" t="s">
        <v>2607</v>
      </c>
      <c t="s">
        <v>4</v>
      </c>
      <c s="26" t="s">
        <v>2608</v>
      </c>
      <c s="27" t="s">
        <v>2609</v>
      </c>
      <c s="28">
        <v>1295</v>
      </c>
      <c s="27">
        <v>0</v>
      </c>
      <c s="27">
        <f>ROUND(G139*H139,6)</f>
      </c>
      <c r="L139" s="29">
        <v>0</v>
      </c>
      <c s="24">
        <f>ROUND(ROUND(L139,2)*ROUND(G139,3),2)</f>
      </c>
      <c s="27" t="s">
        <v>55</v>
      </c>
      <c>
        <f>(M139*21)/100</f>
      </c>
      <c t="s">
        <v>27</v>
      </c>
    </row>
    <row r="140" spans="1:5" ht="12.75" customHeight="1">
      <c r="A140" s="30" t="s">
        <v>56</v>
      </c>
      <c r="E140" s="31" t="s">
        <v>2608</v>
      </c>
    </row>
    <row r="141" spans="1:5" ht="12.75" customHeight="1">
      <c r="A141" s="30" t="s">
        <v>57</v>
      </c>
      <c r="E141" s="32" t="s">
        <v>2610</v>
      </c>
    </row>
    <row r="142" spans="5:5" ht="12.75" customHeight="1">
      <c r="E142" s="31" t="s">
        <v>58</v>
      </c>
    </row>
    <row r="143" spans="1:16" ht="12.75" customHeight="1">
      <c r="A143" t="s">
        <v>50</v>
      </c>
      <c s="6" t="s">
        <v>161</v>
      </c>
      <c s="6" t="s">
        <v>2611</v>
      </c>
      <c t="s">
        <v>4</v>
      </c>
      <c s="26" t="s">
        <v>53</v>
      </c>
      <c s="27" t="s">
        <v>54</v>
      </c>
      <c s="28">
        <v>94.5</v>
      </c>
      <c s="27">
        <v>0</v>
      </c>
      <c s="27">
        <f>ROUND(G143*H143,6)</f>
      </c>
      <c r="L143" s="29">
        <v>0</v>
      </c>
      <c s="24">
        <f>ROUND(ROUND(L143,2)*ROUND(G143,3),2)</f>
      </c>
      <c s="27" t="s">
        <v>55</v>
      </c>
      <c>
        <f>(M143*21)/100</f>
      </c>
      <c t="s">
        <v>27</v>
      </c>
    </row>
    <row r="144" spans="1:5" ht="12.75" customHeight="1">
      <c r="A144" s="30" t="s">
        <v>56</v>
      </c>
      <c r="E144" s="31" t="s">
        <v>53</v>
      </c>
    </row>
    <row r="145" spans="1:5" ht="12.75" customHeight="1">
      <c r="A145" s="30" t="s">
        <v>57</v>
      </c>
      <c r="E145" s="32" t="s">
        <v>2612</v>
      </c>
    </row>
    <row r="146" spans="5:5" ht="12.75" customHeight="1">
      <c r="E146" s="31" t="s">
        <v>58</v>
      </c>
    </row>
    <row r="147" spans="1:16" ht="12.75" customHeight="1">
      <c r="A147" t="s">
        <v>50</v>
      </c>
      <c s="6" t="s">
        <v>164</v>
      </c>
      <c s="6" t="s">
        <v>2613</v>
      </c>
      <c t="s">
        <v>4</v>
      </c>
      <c s="26" t="s">
        <v>2399</v>
      </c>
      <c s="27" t="s">
        <v>66</v>
      </c>
      <c s="28">
        <v>35</v>
      </c>
      <c s="27">
        <v>0</v>
      </c>
      <c s="27">
        <f>ROUND(G147*H147,6)</f>
      </c>
      <c r="L147" s="29">
        <v>0</v>
      </c>
      <c s="24">
        <f>ROUND(ROUND(L147,2)*ROUND(G147,3),2)</f>
      </c>
      <c s="27" t="s">
        <v>55</v>
      </c>
      <c>
        <f>(M147*21)/100</f>
      </c>
      <c t="s">
        <v>27</v>
      </c>
    </row>
    <row r="148" spans="1:5" ht="12.75" customHeight="1">
      <c r="A148" s="30" t="s">
        <v>56</v>
      </c>
      <c r="E148" s="31" t="s">
        <v>2399</v>
      </c>
    </row>
    <row r="149" spans="1:5" ht="12.75" customHeight="1">
      <c r="A149" s="30" t="s">
        <v>57</v>
      </c>
      <c r="E149" s="32" t="s">
        <v>2605</v>
      </c>
    </row>
    <row r="150" spans="5:5" ht="12.75" customHeight="1">
      <c r="E150" s="31" t="s">
        <v>58</v>
      </c>
    </row>
    <row r="151" spans="1:16" ht="12.75" customHeight="1">
      <c r="A151" t="s">
        <v>50</v>
      </c>
      <c s="6" t="s">
        <v>167</v>
      </c>
      <c s="6" t="s">
        <v>2614</v>
      </c>
      <c t="s">
        <v>4</v>
      </c>
      <c s="26" t="s">
        <v>2615</v>
      </c>
      <c s="27" t="s">
        <v>66</v>
      </c>
      <c s="28">
        <v>30.44</v>
      </c>
      <c s="27">
        <v>0</v>
      </c>
      <c s="27">
        <f>ROUND(G151*H151,6)</f>
      </c>
      <c r="L151" s="29">
        <v>0</v>
      </c>
      <c s="24">
        <f>ROUND(ROUND(L151,2)*ROUND(G151,3),2)</f>
      </c>
      <c s="27" t="s">
        <v>55</v>
      </c>
      <c>
        <f>(M151*21)/100</f>
      </c>
      <c t="s">
        <v>27</v>
      </c>
    </row>
    <row r="152" spans="1:5" ht="12.75" customHeight="1">
      <c r="A152" s="30" t="s">
        <v>56</v>
      </c>
      <c r="E152" s="31" t="s">
        <v>2615</v>
      </c>
    </row>
    <row r="153" spans="1:5" ht="12.75" customHeight="1">
      <c r="A153" s="30" t="s">
        <v>57</v>
      </c>
      <c r="E153" s="32" t="s">
        <v>2616</v>
      </c>
    </row>
    <row r="154" spans="5:5" ht="12.75" customHeight="1">
      <c r="E154" s="31" t="s">
        <v>58</v>
      </c>
    </row>
    <row r="155" spans="1:16" ht="12.75" customHeight="1">
      <c r="A155" t="s">
        <v>50</v>
      </c>
      <c s="6" t="s">
        <v>170</v>
      </c>
      <c s="6" t="s">
        <v>2617</v>
      </c>
      <c t="s">
        <v>4</v>
      </c>
      <c s="26" t="s">
        <v>2618</v>
      </c>
      <c s="27" t="s">
        <v>54</v>
      </c>
      <c s="28">
        <v>2.001</v>
      </c>
      <c s="27">
        <v>0</v>
      </c>
      <c s="27">
        <f>ROUND(G155*H155,6)</f>
      </c>
      <c r="L155" s="29">
        <v>0</v>
      </c>
      <c s="24">
        <f>ROUND(ROUND(L155,2)*ROUND(G155,3),2)</f>
      </c>
      <c s="27" t="s">
        <v>55</v>
      </c>
      <c>
        <f>(M155*21)/100</f>
      </c>
      <c t="s">
        <v>27</v>
      </c>
    </row>
    <row r="156" spans="1:5" ht="12.75" customHeight="1">
      <c r="A156" s="30" t="s">
        <v>56</v>
      </c>
      <c r="E156" s="31" t="s">
        <v>2618</v>
      </c>
    </row>
    <row r="157" spans="1:5" ht="12.75" customHeight="1">
      <c r="A157" s="30" t="s">
        <v>57</v>
      </c>
      <c r="E157" s="32" t="s">
        <v>2619</v>
      </c>
    </row>
    <row r="158" spans="5:5" ht="12.75" customHeight="1">
      <c r="E158" s="31" t="s">
        <v>58</v>
      </c>
    </row>
    <row r="159" spans="1:16" ht="12.75" customHeight="1">
      <c r="A159" t="s">
        <v>50</v>
      </c>
      <c s="6" t="s">
        <v>173</v>
      </c>
      <c s="6" t="s">
        <v>2620</v>
      </c>
      <c t="s">
        <v>4</v>
      </c>
      <c s="26" t="s">
        <v>2621</v>
      </c>
      <c s="27" t="s">
        <v>82</v>
      </c>
      <c s="28">
        <v>30</v>
      </c>
      <c s="27">
        <v>0</v>
      </c>
      <c s="27">
        <f>ROUND(G159*H159,6)</f>
      </c>
      <c r="L159" s="29">
        <v>0</v>
      </c>
      <c s="24">
        <f>ROUND(ROUND(L159,2)*ROUND(G159,3),2)</f>
      </c>
      <c s="27" t="s">
        <v>55</v>
      </c>
      <c>
        <f>(M159*21)/100</f>
      </c>
      <c t="s">
        <v>27</v>
      </c>
    </row>
    <row r="160" spans="1:5" ht="12.75" customHeight="1">
      <c r="A160" s="30" t="s">
        <v>56</v>
      </c>
      <c r="E160" s="31" t="s">
        <v>2621</v>
      </c>
    </row>
    <row r="161" spans="1:5" ht="12.75" customHeight="1">
      <c r="A161" s="30" t="s">
        <v>57</v>
      </c>
      <c r="E161" s="32" t="s">
        <v>2622</v>
      </c>
    </row>
    <row r="162" spans="5:5" ht="12.75" customHeight="1">
      <c r="E162" s="31" t="s">
        <v>58</v>
      </c>
    </row>
    <row r="163" spans="1:16" ht="12.75" customHeight="1">
      <c r="A163" t="s">
        <v>50</v>
      </c>
      <c s="6" t="s">
        <v>176</v>
      </c>
      <c s="6" t="s">
        <v>362</v>
      </c>
      <c t="s">
        <v>4</v>
      </c>
      <c s="26" t="s">
        <v>363</v>
      </c>
      <c s="27" t="s">
        <v>98</v>
      </c>
      <c s="28">
        <v>2</v>
      </c>
      <c s="27">
        <v>0</v>
      </c>
      <c s="27">
        <f>ROUND(G163*H163,6)</f>
      </c>
      <c r="L163" s="29">
        <v>0</v>
      </c>
      <c s="24">
        <f>ROUND(ROUND(L163,2)*ROUND(G163,3),2)</f>
      </c>
      <c s="27" t="s">
        <v>55</v>
      </c>
      <c>
        <f>(M163*21)/100</f>
      </c>
      <c t="s">
        <v>27</v>
      </c>
    </row>
    <row r="164" spans="1:5" ht="12.75" customHeight="1">
      <c r="A164" s="30" t="s">
        <v>56</v>
      </c>
      <c r="E164" s="31" t="s">
        <v>363</v>
      </c>
    </row>
    <row r="165" spans="1:5" ht="12.75" customHeight="1">
      <c r="A165" s="30" t="s">
        <v>57</v>
      </c>
      <c r="E165" s="32" t="s">
        <v>2623</v>
      </c>
    </row>
    <row r="166" spans="5:5" ht="12.75" customHeight="1">
      <c r="E166" s="31" t="s">
        <v>58</v>
      </c>
    </row>
    <row r="167" spans="1:16" ht="12.75" customHeight="1">
      <c r="A167" t="s">
        <v>50</v>
      </c>
      <c s="6" t="s">
        <v>179</v>
      </c>
      <c s="6" t="s">
        <v>374</v>
      </c>
      <c t="s">
        <v>4</v>
      </c>
      <c s="26" t="s">
        <v>375</v>
      </c>
      <c s="27" t="s">
        <v>98</v>
      </c>
      <c s="28">
        <v>8</v>
      </c>
      <c s="27">
        <v>0</v>
      </c>
      <c s="27">
        <f>ROUND(G167*H167,6)</f>
      </c>
      <c r="L167" s="29">
        <v>0</v>
      </c>
      <c s="24">
        <f>ROUND(ROUND(L167,2)*ROUND(G167,3),2)</f>
      </c>
      <c s="27" t="s">
        <v>55</v>
      </c>
      <c>
        <f>(M167*21)/100</f>
      </c>
      <c t="s">
        <v>27</v>
      </c>
    </row>
    <row r="168" spans="1:5" ht="12.75" customHeight="1">
      <c r="A168" s="30" t="s">
        <v>56</v>
      </c>
      <c r="E168" s="31" t="s">
        <v>375</v>
      </c>
    </row>
    <row r="169" spans="1:5" ht="12.75" customHeight="1">
      <c r="A169" s="30" t="s">
        <v>57</v>
      </c>
      <c r="E169" s="32" t="s">
        <v>2624</v>
      </c>
    </row>
    <row r="170" spans="5:5" ht="12.75" customHeight="1">
      <c r="E170"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P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2383</v>
      </c>
      <c s="33">
        <f>Rekapitulace!C33</f>
      </c>
      <c s="15" t="s">
        <v>14</v>
      </c>
      <c t="s">
        <v>22</v>
      </c>
      <c t="s">
        <v>27</v>
      </c>
    </row>
    <row r="4" spans="1:16" ht="15" customHeight="1">
      <c r="A4" s="18" t="s">
        <v>19</v>
      </c>
      <c s="19" t="s">
        <v>28</v>
      </c>
      <c s="20" t="s">
        <v>2383</v>
      </c>
      <c r="E4" s="19" t="s">
        <v>2384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2627</v>
      </c>
      <c r="E8" s="23" t="s">
        <v>2628</v>
      </c>
      <c r="J8" s="22">
        <f>0+J9+J22+J55+J76+J105+J130+J151</f>
      </c>
      <c s="22">
        <f>0+K9+K22+K55+K76+K105+K130+K151</f>
      </c>
      <c s="22">
        <f>0+L9+L22+L55+L76+L105+L130+L151</f>
      </c>
      <c s="22">
        <f>0+M9+M22+M55+M76+M105+M130+M151</f>
      </c>
    </row>
    <row r="9" spans="1:13" ht="12.75" customHeight="1">
      <c r="A9" t="s">
        <v>47</v>
      </c>
      <c r="C9" s="7" t="s">
        <v>48</v>
      </c>
      <c r="E9" s="25" t="s">
        <v>49</v>
      </c>
      <c r="J9" s="24">
        <f>0</f>
      </c>
      <c s="24">
        <f>0</f>
      </c>
      <c s="24">
        <f>0+L10+L14+L18</f>
      </c>
      <c s="24">
        <f>0+M10+M14+M18</f>
      </c>
    </row>
    <row r="10" spans="1:16" ht="12.75" customHeight="1">
      <c r="A10" t="s">
        <v>50</v>
      </c>
      <c s="6" t="s">
        <v>51</v>
      </c>
      <c s="6" t="s">
        <v>52</v>
      </c>
      <c t="s">
        <v>4</v>
      </c>
      <c s="26" t="s">
        <v>53</v>
      </c>
      <c s="27" t="s">
        <v>54</v>
      </c>
      <c s="28">
        <v>1578.203</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2629</v>
      </c>
    </row>
    <row r="13" spans="5:5" ht="12.75" customHeight="1">
      <c r="E13" s="31" t="s">
        <v>58</v>
      </c>
    </row>
    <row r="14" spans="1:16" ht="12.75" customHeight="1">
      <c r="A14" t="s">
        <v>50</v>
      </c>
      <c s="6" t="s">
        <v>27</v>
      </c>
      <c s="6" t="s">
        <v>2630</v>
      </c>
      <c t="s">
        <v>4</v>
      </c>
      <c s="26" t="s">
        <v>2631</v>
      </c>
      <c s="27" t="s">
        <v>54</v>
      </c>
      <c s="28">
        <v>1.781</v>
      </c>
      <c s="27">
        <v>0</v>
      </c>
      <c s="27">
        <f>ROUND(G14*H14,6)</f>
      </c>
      <c r="L14" s="29">
        <v>0</v>
      </c>
      <c s="24">
        <f>ROUND(ROUND(L14,2)*ROUND(G14,3),2)</f>
      </c>
      <c s="27" t="s">
        <v>55</v>
      </c>
      <c>
        <f>(M14*21)/100</f>
      </c>
      <c t="s">
        <v>27</v>
      </c>
    </row>
    <row r="15" spans="1:5" ht="12.75" customHeight="1">
      <c r="A15" s="30" t="s">
        <v>56</v>
      </c>
      <c r="E15" s="31" t="s">
        <v>2631</v>
      </c>
    </row>
    <row r="16" spans="1:5" ht="12.75" customHeight="1">
      <c r="A16" s="30" t="s">
        <v>57</v>
      </c>
      <c r="E16" s="32" t="s">
        <v>2632</v>
      </c>
    </row>
    <row r="17" spans="5:5" ht="12.75" customHeight="1">
      <c r="E17" s="31" t="s">
        <v>58</v>
      </c>
    </row>
    <row r="18" spans="1:16" ht="12.75" customHeight="1">
      <c r="A18" t="s">
        <v>50</v>
      </c>
      <c s="6" t="s">
        <v>25</v>
      </c>
      <c s="6" t="s">
        <v>2633</v>
      </c>
      <c t="s">
        <v>4</v>
      </c>
      <c s="26" t="s">
        <v>2634</v>
      </c>
      <c s="27" t="s">
        <v>54</v>
      </c>
      <c s="28">
        <v>10.4</v>
      </c>
      <c s="27">
        <v>0</v>
      </c>
      <c s="27">
        <f>ROUND(G18*H18,6)</f>
      </c>
      <c r="L18" s="29">
        <v>0</v>
      </c>
      <c s="24">
        <f>ROUND(ROUND(L18,2)*ROUND(G18,3),2)</f>
      </c>
      <c s="27" t="s">
        <v>55</v>
      </c>
      <c>
        <f>(M18*21)/100</f>
      </c>
      <c t="s">
        <v>27</v>
      </c>
    </row>
    <row r="19" spans="1:5" ht="12.75" customHeight="1">
      <c r="A19" s="30" t="s">
        <v>56</v>
      </c>
      <c r="E19" s="31" t="s">
        <v>2634</v>
      </c>
    </row>
    <row r="20" spans="1:5" ht="12.75" customHeight="1">
      <c r="A20" s="30" t="s">
        <v>57</v>
      </c>
      <c r="E20" s="32" t="s">
        <v>4</v>
      </c>
    </row>
    <row r="21" spans="5:5" ht="12.75" customHeight="1">
      <c r="E21" s="31" t="s">
        <v>2635</v>
      </c>
    </row>
    <row r="22" spans="1:13" ht="12.75" customHeight="1">
      <c r="A22" t="s">
        <v>47</v>
      </c>
      <c r="C22" s="7" t="s">
        <v>51</v>
      </c>
      <c r="E22" s="25" t="s">
        <v>59</v>
      </c>
      <c r="J22" s="24">
        <f>0</f>
      </c>
      <c s="24">
        <f>0</f>
      </c>
      <c s="24">
        <f>0+L23+L27+L31+L35+L39+L43+L47+L51</f>
      </c>
      <c s="24">
        <f>0+M23+M27+M31+M35+M39+M43+M47+M51</f>
      </c>
    </row>
    <row r="23" spans="1:16" ht="12.75" customHeight="1">
      <c r="A23" t="s">
        <v>50</v>
      </c>
      <c s="6" t="s">
        <v>68</v>
      </c>
      <c s="6" t="s">
        <v>2636</v>
      </c>
      <c t="s">
        <v>4</v>
      </c>
      <c s="26" t="s">
        <v>2637</v>
      </c>
      <c s="27" t="s">
        <v>66</v>
      </c>
      <c s="28">
        <v>2</v>
      </c>
      <c s="27">
        <v>0</v>
      </c>
      <c s="27">
        <f>ROUND(G23*H23,6)</f>
      </c>
      <c r="L23" s="29">
        <v>0</v>
      </c>
      <c s="24">
        <f>ROUND(ROUND(L23,2)*ROUND(G23,3),2)</f>
      </c>
      <c s="27" t="s">
        <v>55</v>
      </c>
      <c>
        <f>(M23*21)/100</f>
      </c>
      <c t="s">
        <v>27</v>
      </c>
    </row>
    <row r="24" spans="1:5" ht="12.75" customHeight="1">
      <c r="A24" s="30" t="s">
        <v>56</v>
      </c>
      <c r="E24" s="31" t="s">
        <v>2637</v>
      </c>
    </row>
    <row r="25" spans="1:5" ht="12.75" customHeight="1">
      <c r="A25" s="30" t="s">
        <v>57</v>
      </c>
      <c r="E25" s="32" t="s">
        <v>4</v>
      </c>
    </row>
    <row r="26" spans="5:5" ht="12.75" customHeight="1">
      <c r="E26" s="31" t="s">
        <v>2638</v>
      </c>
    </row>
    <row r="27" spans="1:16" ht="12.75" customHeight="1">
      <c r="A27" t="s">
        <v>50</v>
      </c>
      <c s="6" t="s">
        <v>71</v>
      </c>
      <c s="6" t="s">
        <v>2639</v>
      </c>
      <c t="s">
        <v>4</v>
      </c>
      <c s="26" t="s">
        <v>2640</v>
      </c>
      <c s="27" t="s">
        <v>66</v>
      </c>
      <c s="28">
        <v>5</v>
      </c>
      <c s="27">
        <v>0</v>
      </c>
      <c s="27">
        <f>ROUND(G27*H27,6)</f>
      </c>
      <c r="L27" s="29">
        <v>0</v>
      </c>
      <c s="24">
        <f>ROUND(ROUND(L27,2)*ROUND(G27,3),2)</f>
      </c>
      <c s="27" t="s">
        <v>55</v>
      </c>
      <c>
        <f>(M27*21)/100</f>
      </c>
      <c t="s">
        <v>27</v>
      </c>
    </row>
    <row r="28" spans="1:5" ht="12.75" customHeight="1">
      <c r="A28" s="30" t="s">
        <v>56</v>
      </c>
      <c r="E28" s="31" t="s">
        <v>2640</v>
      </c>
    </row>
    <row r="29" spans="1:5" ht="12.75" customHeight="1">
      <c r="A29" s="30" t="s">
        <v>57</v>
      </c>
      <c r="E29" s="32" t="s">
        <v>4</v>
      </c>
    </row>
    <row r="30" spans="5:5" ht="12.75" customHeight="1">
      <c r="E30" s="31" t="s">
        <v>2638</v>
      </c>
    </row>
    <row r="31" spans="1:16" ht="12.75" customHeight="1">
      <c r="A31" t="s">
        <v>50</v>
      </c>
      <c s="6" t="s">
        <v>26</v>
      </c>
      <c s="6" t="s">
        <v>2391</v>
      </c>
      <c t="s">
        <v>4</v>
      </c>
      <c s="26" t="s">
        <v>1522</v>
      </c>
      <c s="27" t="s">
        <v>66</v>
      </c>
      <c s="28">
        <v>1186.42</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2641</v>
      </c>
    </row>
    <row r="34" spans="5:5" ht="12.75" customHeight="1">
      <c r="E34" s="31" t="s">
        <v>2642</v>
      </c>
    </row>
    <row r="35" spans="1:16" ht="12.75" customHeight="1">
      <c r="A35" t="s">
        <v>50</v>
      </c>
      <c s="6" t="s">
        <v>76</v>
      </c>
      <c s="6" t="s">
        <v>2643</v>
      </c>
      <c t="s">
        <v>4</v>
      </c>
      <c s="26" t="s">
        <v>2644</v>
      </c>
      <c s="27" t="s">
        <v>66</v>
      </c>
      <c s="28">
        <v>392.18</v>
      </c>
      <c s="27">
        <v>0</v>
      </c>
      <c s="27">
        <f>ROUND(G35*H35,6)</f>
      </c>
      <c r="L35" s="29">
        <v>0</v>
      </c>
      <c s="24">
        <f>ROUND(ROUND(L35,2)*ROUND(G35,3),2)</f>
      </c>
      <c s="27" t="s">
        <v>55</v>
      </c>
      <c>
        <f>(M35*21)/100</f>
      </c>
      <c t="s">
        <v>27</v>
      </c>
    </row>
    <row r="36" spans="1:5" ht="12.75" customHeight="1">
      <c r="A36" s="30" t="s">
        <v>56</v>
      </c>
      <c r="E36" s="31" t="s">
        <v>2644</v>
      </c>
    </row>
    <row r="37" spans="1:5" ht="12.75" customHeight="1">
      <c r="A37" s="30" t="s">
        <v>57</v>
      </c>
      <c r="E37" s="32" t="s">
        <v>2645</v>
      </c>
    </row>
    <row r="38" spans="5:5" ht="12.75" customHeight="1">
      <c r="E38" s="31" t="s">
        <v>2646</v>
      </c>
    </row>
    <row r="39" spans="1:16" ht="12.75" customHeight="1">
      <c r="A39" t="s">
        <v>50</v>
      </c>
      <c s="6" t="s">
        <v>79</v>
      </c>
      <c s="6" t="s">
        <v>2647</v>
      </c>
      <c t="s">
        <v>4</v>
      </c>
      <c s="26" t="s">
        <v>2648</v>
      </c>
      <c s="27" t="s">
        <v>66</v>
      </c>
      <c s="28">
        <v>302</v>
      </c>
      <c s="27">
        <v>0</v>
      </c>
      <c s="27">
        <f>ROUND(G39*H39,6)</f>
      </c>
      <c r="L39" s="29">
        <v>0</v>
      </c>
      <c s="24">
        <f>ROUND(ROUND(L39,2)*ROUND(G39,3),2)</f>
      </c>
      <c s="27" t="s">
        <v>55</v>
      </c>
      <c>
        <f>(M39*21)/100</f>
      </c>
      <c t="s">
        <v>27</v>
      </c>
    </row>
    <row r="40" spans="1:5" ht="12.75" customHeight="1">
      <c r="A40" s="30" t="s">
        <v>56</v>
      </c>
      <c r="E40" s="31" t="s">
        <v>2648</v>
      </c>
    </row>
    <row r="41" spans="1:5" ht="12.75" customHeight="1">
      <c r="A41" s="30" t="s">
        <v>57</v>
      </c>
      <c r="E41" s="32" t="s">
        <v>4</v>
      </c>
    </row>
    <row r="42" spans="5:5" ht="12.75" customHeight="1">
      <c r="E42" s="31" t="s">
        <v>2642</v>
      </c>
    </row>
    <row r="43" spans="1:16" ht="12.75" customHeight="1">
      <c r="A43" t="s">
        <v>50</v>
      </c>
      <c s="6" t="s">
        <v>83</v>
      </c>
      <c s="6" t="s">
        <v>2649</v>
      </c>
      <c t="s">
        <v>4</v>
      </c>
      <c s="26" t="s">
        <v>1524</v>
      </c>
      <c s="27" t="s">
        <v>66</v>
      </c>
      <c s="28">
        <v>13160</v>
      </c>
      <c s="27">
        <v>0</v>
      </c>
      <c s="27">
        <f>ROUND(G43*H43,6)</f>
      </c>
      <c r="L43" s="29">
        <v>0</v>
      </c>
      <c s="24">
        <f>ROUND(ROUND(L43,2)*ROUND(G43,3),2)</f>
      </c>
      <c s="27" t="s">
        <v>55</v>
      </c>
      <c>
        <f>(M43*21)/100</f>
      </c>
      <c t="s">
        <v>27</v>
      </c>
    </row>
    <row r="44" spans="1:5" ht="12.75" customHeight="1">
      <c r="A44" s="30" t="s">
        <v>56</v>
      </c>
      <c r="E44" s="31" t="s">
        <v>1524</v>
      </c>
    </row>
    <row r="45" spans="1:5" ht="12.75" customHeight="1">
      <c r="A45" s="30" t="s">
        <v>57</v>
      </c>
      <c r="E45" s="32" t="s">
        <v>2650</v>
      </c>
    </row>
    <row r="46" spans="5:5" ht="12.75" customHeight="1">
      <c r="E46" s="31" t="s">
        <v>2651</v>
      </c>
    </row>
    <row r="47" spans="1:16" ht="12.75" customHeight="1">
      <c r="A47" t="s">
        <v>50</v>
      </c>
      <c s="6" t="s">
        <v>86</v>
      </c>
      <c s="6" t="s">
        <v>2395</v>
      </c>
      <c t="s">
        <v>4</v>
      </c>
      <c s="26" t="s">
        <v>2396</v>
      </c>
      <c s="27" t="s">
        <v>66</v>
      </c>
      <c s="28">
        <v>1186.42</v>
      </c>
      <c s="27">
        <v>0</v>
      </c>
      <c s="27">
        <f>ROUND(G47*H47,6)</f>
      </c>
      <c r="L47" s="29">
        <v>0</v>
      </c>
      <c s="24">
        <f>ROUND(ROUND(L47,2)*ROUND(G47,3),2)</f>
      </c>
      <c s="27" t="s">
        <v>55</v>
      </c>
      <c>
        <f>(M47*21)/100</f>
      </c>
      <c t="s">
        <v>27</v>
      </c>
    </row>
    <row r="48" spans="1:5" ht="12.75" customHeight="1">
      <c r="A48" s="30" t="s">
        <v>56</v>
      </c>
      <c r="E48" s="31" t="s">
        <v>2396</v>
      </c>
    </row>
    <row r="49" spans="1:5" ht="12.75" customHeight="1">
      <c r="A49" s="30" t="s">
        <v>57</v>
      </c>
      <c r="E49" s="32" t="s">
        <v>2641</v>
      </c>
    </row>
    <row r="50" spans="5:5" ht="12.75" customHeight="1">
      <c r="E50" s="31" t="s">
        <v>2652</v>
      </c>
    </row>
    <row r="51" spans="1:16" ht="12.75" customHeight="1">
      <c r="A51" t="s">
        <v>50</v>
      </c>
      <c s="6" t="s">
        <v>89</v>
      </c>
      <c s="6" t="s">
        <v>2653</v>
      </c>
      <c t="s">
        <v>4</v>
      </c>
      <c s="26" t="s">
        <v>2654</v>
      </c>
      <c s="27" t="s">
        <v>66</v>
      </c>
      <c s="28">
        <v>493.98</v>
      </c>
      <c s="27">
        <v>0</v>
      </c>
      <c s="27">
        <f>ROUND(G51*H51,6)</f>
      </c>
      <c r="L51" s="29">
        <v>0</v>
      </c>
      <c s="24">
        <f>ROUND(ROUND(L51,2)*ROUND(G51,3),2)</f>
      </c>
      <c s="27" t="s">
        <v>55</v>
      </c>
      <c>
        <f>(M51*21)/100</f>
      </c>
      <c t="s">
        <v>27</v>
      </c>
    </row>
    <row r="52" spans="1:5" ht="12.75" customHeight="1">
      <c r="A52" s="30" t="s">
        <v>56</v>
      </c>
      <c r="E52" s="31" t="s">
        <v>2654</v>
      </c>
    </row>
    <row r="53" spans="1:5" ht="12.75" customHeight="1">
      <c r="A53" s="30" t="s">
        <v>57</v>
      </c>
      <c r="E53" s="32" t="s">
        <v>2655</v>
      </c>
    </row>
    <row r="54" spans="5:5" ht="12.75" customHeight="1">
      <c r="E54" s="31" t="s">
        <v>2656</v>
      </c>
    </row>
    <row r="55" spans="1:13" ht="12.75" customHeight="1">
      <c r="A55" t="s">
        <v>47</v>
      </c>
      <c r="C55" s="7" t="s">
        <v>27</v>
      </c>
      <c r="E55" s="25" t="s">
        <v>2657</v>
      </c>
      <c r="J55" s="24">
        <f>0</f>
      </c>
      <c s="24">
        <f>0</f>
      </c>
      <c s="24">
        <f>0+L56+L60+L64+L68+L72</f>
      </c>
      <c s="24">
        <f>0+M56+M60+M64+M68+M72</f>
      </c>
    </row>
    <row r="56" spans="1:16" ht="12.75" customHeight="1">
      <c r="A56" t="s">
        <v>50</v>
      </c>
      <c s="6" t="s">
        <v>92</v>
      </c>
      <c s="6" t="s">
        <v>2658</v>
      </c>
      <c t="s">
        <v>4</v>
      </c>
      <c s="26" t="s">
        <v>2659</v>
      </c>
      <c s="27" t="s">
        <v>82</v>
      </c>
      <c s="28">
        <v>4.8</v>
      </c>
      <c s="27">
        <v>0</v>
      </c>
      <c s="27">
        <f>ROUND(G56*H56,6)</f>
      </c>
      <c r="L56" s="29">
        <v>0</v>
      </c>
      <c s="24">
        <f>ROUND(ROUND(L56,2)*ROUND(G56,3),2)</f>
      </c>
      <c s="27" t="s">
        <v>55</v>
      </c>
      <c>
        <f>(M56*21)/100</f>
      </c>
      <c t="s">
        <v>27</v>
      </c>
    </row>
    <row r="57" spans="1:5" ht="12.75" customHeight="1">
      <c r="A57" s="30" t="s">
        <v>56</v>
      </c>
      <c r="E57" s="31" t="s">
        <v>2659</v>
      </c>
    </row>
    <row r="58" spans="1:5" ht="12.75" customHeight="1">
      <c r="A58" s="30" t="s">
        <v>57</v>
      </c>
      <c r="E58" s="32" t="s">
        <v>4</v>
      </c>
    </row>
    <row r="59" spans="5:5" ht="12.75" customHeight="1">
      <c r="E59" s="31" t="s">
        <v>2660</v>
      </c>
    </row>
    <row r="60" spans="1:16" ht="12.75" customHeight="1">
      <c r="A60" t="s">
        <v>50</v>
      </c>
      <c s="6" t="s">
        <v>95</v>
      </c>
      <c s="6" t="s">
        <v>2661</v>
      </c>
      <c t="s">
        <v>4</v>
      </c>
      <c s="26" t="s">
        <v>2662</v>
      </c>
      <c s="27" t="s">
        <v>66</v>
      </c>
      <c s="28">
        <v>313.4</v>
      </c>
      <c s="27">
        <v>0</v>
      </c>
      <c s="27">
        <f>ROUND(G60*H60,6)</f>
      </c>
      <c r="L60" s="29">
        <v>0</v>
      </c>
      <c s="24">
        <f>ROUND(ROUND(L60,2)*ROUND(G60,3),2)</f>
      </c>
      <c s="27" t="s">
        <v>55</v>
      </c>
      <c>
        <f>(M60*21)/100</f>
      </c>
      <c t="s">
        <v>27</v>
      </c>
    </row>
    <row r="61" spans="1:5" ht="12.75" customHeight="1">
      <c r="A61" s="30" t="s">
        <v>56</v>
      </c>
      <c r="E61" s="31" t="s">
        <v>2662</v>
      </c>
    </row>
    <row r="62" spans="1:5" ht="12.75" customHeight="1">
      <c r="A62" s="30" t="s">
        <v>57</v>
      </c>
      <c r="E62" s="32" t="s">
        <v>2663</v>
      </c>
    </row>
    <row r="63" spans="5:5" ht="12.75" customHeight="1">
      <c r="E63" s="31" t="s">
        <v>2664</v>
      </c>
    </row>
    <row r="64" spans="1:16" ht="12.75" customHeight="1">
      <c r="A64" t="s">
        <v>50</v>
      </c>
      <c s="6" t="s">
        <v>99</v>
      </c>
      <c s="6" t="s">
        <v>2665</v>
      </c>
      <c t="s">
        <v>4</v>
      </c>
      <c s="26" t="s">
        <v>2666</v>
      </c>
      <c s="27" t="s">
        <v>54</v>
      </c>
      <c s="28">
        <v>7.097</v>
      </c>
      <c s="27">
        <v>0</v>
      </c>
      <c s="27">
        <f>ROUND(G64*H64,6)</f>
      </c>
      <c r="L64" s="29">
        <v>0</v>
      </c>
      <c s="24">
        <f>ROUND(ROUND(L64,2)*ROUND(G64,3),2)</f>
      </c>
      <c s="27" t="s">
        <v>55</v>
      </c>
      <c>
        <f>(M64*21)/100</f>
      </c>
      <c t="s">
        <v>27</v>
      </c>
    </row>
    <row r="65" spans="1:5" ht="12.75" customHeight="1">
      <c r="A65" s="30" t="s">
        <v>56</v>
      </c>
      <c r="E65" s="31" t="s">
        <v>2666</v>
      </c>
    </row>
    <row r="66" spans="1:5" ht="12.75" customHeight="1">
      <c r="A66" s="30" t="s">
        <v>57</v>
      </c>
      <c r="E66" s="32" t="s">
        <v>2667</v>
      </c>
    </row>
    <row r="67" spans="5:5" ht="12.75" customHeight="1">
      <c r="E67" s="31" t="s">
        <v>2668</v>
      </c>
    </row>
    <row r="68" spans="1:16" ht="12.75" customHeight="1">
      <c r="A68" t="s">
        <v>50</v>
      </c>
      <c s="6" t="s">
        <v>102</v>
      </c>
      <c s="6" t="s">
        <v>2669</v>
      </c>
      <c t="s">
        <v>4</v>
      </c>
      <c s="26" t="s">
        <v>2670</v>
      </c>
      <c s="27" t="s">
        <v>82</v>
      </c>
      <c s="28">
        <v>12</v>
      </c>
      <c s="27">
        <v>0</v>
      </c>
      <c s="27">
        <f>ROUND(G68*H68,6)</f>
      </c>
      <c r="L68" s="29">
        <v>0</v>
      </c>
      <c s="24">
        <f>ROUND(ROUND(L68,2)*ROUND(G68,3),2)</f>
      </c>
      <c s="27" t="s">
        <v>55</v>
      </c>
      <c>
        <f>(M68*21)/100</f>
      </c>
      <c t="s">
        <v>27</v>
      </c>
    </row>
    <row r="69" spans="1:5" ht="12.75" customHeight="1">
      <c r="A69" s="30" t="s">
        <v>56</v>
      </c>
      <c r="E69" s="31" t="s">
        <v>2670</v>
      </c>
    </row>
    <row r="70" spans="1:5" ht="12.75" customHeight="1">
      <c r="A70" s="30" t="s">
        <v>57</v>
      </c>
      <c r="E70" s="32" t="s">
        <v>4</v>
      </c>
    </row>
    <row r="71" spans="5:5" ht="12.75" customHeight="1">
      <c r="E71" s="31" t="s">
        <v>2671</v>
      </c>
    </row>
    <row r="72" spans="1:16" ht="12.75" customHeight="1">
      <c r="A72" t="s">
        <v>50</v>
      </c>
      <c s="6" t="s">
        <v>105</v>
      </c>
      <c s="6" t="s">
        <v>2672</v>
      </c>
      <c t="s">
        <v>4</v>
      </c>
      <c s="26" t="s">
        <v>2673</v>
      </c>
      <c s="27" t="s">
        <v>82</v>
      </c>
      <c s="28">
        <v>50</v>
      </c>
      <c s="27">
        <v>0</v>
      </c>
      <c s="27">
        <f>ROUND(G72*H72,6)</f>
      </c>
      <c r="L72" s="29">
        <v>0</v>
      </c>
      <c s="24">
        <f>ROUND(ROUND(L72,2)*ROUND(G72,3),2)</f>
      </c>
      <c s="27" t="s">
        <v>55</v>
      </c>
      <c>
        <f>(M72*21)/100</f>
      </c>
      <c t="s">
        <v>27</v>
      </c>
    </row>
    <row r="73" spans="1:5" ht="12.75" customHeight="1">
      <c r="A73" s="30" t="s">
        <v>56</v>
      </c>
      <c r="E73" s="31" t="s">
        <v>2673</v>
      </c>
    </row>
    <row r="74" spans="1:5" ht="12.75" customHeight="1">
      <c r="A74" s="30" t="s">
        <v>57</v>
      </c>
      <c r="E74" s="32" t="s">
        <v>4</v>
      </c>
    </row>
    <row r="75" spans="5:5" ht="12.75" customHeight="1">
      <c r="E75" s="31" t="s">
        <v>2674</v>
      </c>
    </row>
    <row r="76" spans="1:13" ht="12.75" customHeight="1">
      <c r="A76" t="s">
        <v>47</v>
      </c>
      <c r="C76" s="7" t="s">
        <v>25</v>
      </c>
      <c r="E76" s="25" t="s">
        <v>2675</v>
      </c>
      <c r="J76" s="24">
        <f>0</f>
      </c>
      <c s="24">
        <f>0</f>
      </c>
      <c s="24">
        <f>0+L77+L81+L85+L89+L93+L97+L101</f>
      </c>
      <c s="24">
        <f>0+M77+M81+M85+M89+M93+M97+M101</f>
      </c>
    </row>
    <row r="77" spans="1:16" ht="12.75" customHeight="1">
      <c r="A77" t="s">
        <v>50</v>
      </c>
      <c s="6" t="s">
        <v>108</v>
      </c>
      <c s="6" t="s">
        <v>2676</v>
      </c>
      <c t="s">
        <v>4</v>
      </c>
      <c s="26" t="s">
        <v>2677</v>
      </c>
      <c s="27" t="s">
        <v>82</v>
      </c>
      <c s="28">
        <v>280.8</v>
      </c>
      <c s="27">
        <v>0</v>
      </c>
      <c s="27">
        <f>ROUND(G77*H77,6)</f>
      </c>
      <c r="L77" s="29">
        <v>0</v>
      </c>
      <c s="24">
        <f>ROUND(ROUND(L77,2)*ROUND(G77,3),2)</f>
      </c>
      <c s="27" t="s">
        <v>55</v>
      </c>
      <c>
        <f>(M77*21)/100</f>
      </c>
      <c t="s">
        <v>27</v>
      </c>
    </row>
    <row r="78" spans="1:5" ht="12.75" customHeight="1">
      <c r="A78" s="30" t="s">
        <v>56</v>
      </c>
      <c r="E78" s="31" t="s">
        <v>2677</v>
      </c>
    </row>
    <row r="79" spans="1:5" ht="12.75" customHeight="1">
      <c r="A79" s="30" t="s">
        <v>57</v>
      </c>
      <c r="E79" s="32" t="s">
        <v>4</v>
      </c>
    </row>
    <row r="80" spans="5:5" ht="12.75" customHeight="1">
      <c r="E80" s="31" t="s">
        <v>2678</v>
      </c>
    </row>
    <row r="81" spans="1:16" ht="12.75" customHeight="1">
      <c r="A81" t="s">
        <v>50</v>
      </c>
      <c s="6" t="s">
        <v>111</v>
      </c>
      <c s="6" t="s">
        <v>2679</v>
      </c>
      <c t="s">
        <v>4</v>
      </c>
      <c s="26" t="s">
        <v>2680</v>
      </c>
      <c s="27" t="s">
        <v>82</v>
      </c>
      <c s="28">
        <v>1006</v>
      </c>
      <c s="27">
        <v>0</v>
      </c>
      <c s="27">
        <f>ROUND(G81*H81,6)</f>
      </c>
      <c r="L81" s="29">
        <v>0</v>
      </c>
      <c s="24">
        <f>ROUND(ROUND(L81,2)*ROUND(G81,3),2)</f>
      </c>
      <c s="27" t="s">
        <v>55</v>
      </c>
      <c>
        <f>(M81*21)/100</f>
      </c>
      <c t="s">
        <v>27</v>
      </c>
    </row>
    <row r="82" spans="1:5" ht="12.75" customHeight="1">
      <c r="A82" s="30" t="s">
        <v>56</v>
      </c>
      <c r="E82" s="31" t="s">
        <v>2680</v>
      </c>
    </row>
    <row r="83" spans="1:5" ht="12.75" customHeight="1">
      <c r="A83" s="30" t="s">
        <v>57</v>
      </c>
      <c r="E83" s="32" t="s">
        <v>4</v>
      </c>
    </row>
    <row r="84" spans="5:5" ht="12.75" customHeight="1">
      <c r="E84" s="31" t="s">
        <v>2678</v>
      </c>
    </row>
    <row r="85" spans="1:16" ht="12.75" customHeight="1">
      <c r="A85" t="s">
        <v>50</v>
      </c>
      <c s="6" t="s">
        <v>114</v>
      </c>
      <c s="6" t="s">
        <v>2681</v>
      </c>
      <c t="s">
        <v>4</v>
      </c>
      <c s="26" t="s">
        <v>2682</v>
      </c>
      <c s="27" t="s">
        <v>82</v>
      </c>
      <c s="28">
        <v>25</v>
      </c>
      <c s="27">
        <v>0</v>
      </c>
      <c s="27">
        <f>ROUND(G85*H85,6)</f>
      </c>
      <c r="L85" s="29">
        <v>0</v>
      </c>
      <c s="24">
        <f>ROUND(ROUND(L85,2)*ROUND(G85,3),2)</f>
      </c>
      <c s="27" t="s">
        <v>55</v>
      </c>
      <c>
        <f>(M85*21)/100</f>
      </c>
      <c t="s">
        <v>27</v>
      </c>
    </row>
    <row r="86" spans="1:5" ht="12.75" customHeight="1">
      <c r="A86" s="30" t="s">
        <v>56</v>
      </c>
      <c r="E86" s="31" t="s">
        <v>2682</v>
      </c>
    </row>
    <row r="87" spans="1:5" ht="12.75" customHeight="1">
      <c r="A87" s="30" t="s">
        <v>57</v>
      </c>
      <c r="E87" s="32" t="s">
        <v>4</v>
      </c>
    </row>
    <row r="88" spans="5:5" ht="12.75" customHeight="1">
      <c r="E88" s="31" t="s">
        <v>2678</v>
      </c>
    </row>
    <row r="89" spans="1:16" ht="12.75" customHeight="1">
      <c r="A89" t="s">
        <v>50</v>
      </c>
      <c s="6" t="s">
        <v>117</v>
      </c>
      <c s="6" t="s">
        <v>2683</v>
      </c>
      <c t="s">
        <v>4</v>
      </c>
      <c s="26" t="s">
        <v>2684</v>
      </c>
      <c s="27" t="s">
        <v>54</v>
      </c>
      <c s="28">
        <v>7.097</v>
      </c>
      <c s="27">
        <v>0</v>
      </c>
      <c s="27">
        <f>ROUND(G89*H89,6)</f>
      </c>
      <c r="L89" s="29">
        <v>0</v>
      </c>
      <c s="24">
        <f>ROUND(ROUND(L89,2)*ROUND(G89,3),2)</f>
      </c>
      <c s="27" t="s">
        <v>55</v>
      </c>
      <c>
        <f>(M89*21)/100</f>
      </c>
      <c t="s">
        <v>27</v>
      </c>
    </row>
    <row r="90" spans="1:5" ht="12.75" customHeight="1">
      <c r="A90" s="30" t="s">
        <v>56</v>
      </c>
      <c r="E90" s="31" t="s">
        <v>2684</v>
      </c>
    </row>
    <row r="91" spans="1:5" ht="12.75" customHeight="1">
      <c r="A91" s="30" t="s">
        <v>57</v>
      </c>
      <c r="E91" s="32" t="s">
        <v>2667</v>
      </c>
    </row>
    <row r="92" spans="5:5" ht="12.75" customHeight="1">
      <c r="E92" s="31" t="s">
        <v>2685</v>
      </c>
    </row>
    <row r="93" spans="1:16" ht="12.75" customHeight="1">
      <c r="A93" t="s">
        <v>50</v>
      </c>
      <c s="6" t="s">
        <v>121</v>
      </c>
      <c s="6" t="s">
        <v>2686</v>
      </c>
      <c t="s">
        <v>4</v>
      </c>
      <c s="26" t="s">
        <v>2687</v>
      </c>
      <c s="27" t="s">
        <v>264</v>
      </c>
      <c s="28">
        <v>300</v>
      </c>
      <c s="27">
        <v>0</v>
      </c>
      <c s="27">
        <f>ROUND(G93*H93,6)</f>
      </c>
      <c r="L93" s="29">
        <v>0</v>
      </c>
      <c s="24">
        <f>ROUND(ROUND(L93,2)*ROUND(G93,3),2)</f>
      </c>
      <c s="27" t="s">
        <v>55</v>
      </c>
      <c>
        <f>(M93*21)/100</f>
      </c>
      <c t="s">
        <v>27</v>
      </c>
    </row>
    <row r="94" spans="1:5" ht="12.75" customHeight="1">
      <c r="A94" s="30" t="s">
        <v>56</v>
      </c>
      <c r="E94" s="31" t="s">
        <v>2687</v>
      </c>
    </row>
    <row r="95" spans="1:5" ht="12.75" customHeight="1">
      <c r="A95" s="30" t="s">
        <v>57</v>
      </c>
      <c r="E95" s="32" t="s">
        <v>4</v>
      </c>
    </row>
    <row r="96" spans="5:5" ht="12.75" customHeight="1">
      <c r="E96" s="31" t="s">
        <v>2678</v>
      </c>
    </row>
    <row r="97" spans="1:16" ht="12.75" customHeight="1">
      <c r="A97" t="s">
        <v>50</v>
      </c>
      <c s="6" t="s">
        <v>126</v>
      </c>
      <c s="6" t="s">
        <v>2410</v>
      </c>
      <c t="s">
        <v>4</v>
      </c>
      <c s="26" t="s">
        <v>2411</v>
      </c>
      <c s="27" t="s">
        <v>82</v>
      </c>
      <c s="28">
        <v>100</v>
      </c>
      <c s="27">
        <v>0</v>
      </c>
      <c s="27">
        <f>ROUND(G97*H97,6)</f>
      </c>
      <c r="L97" s="29">
        <v>0</v>
      </c>
      <c s="24">
        <f>ROUND(ROUND(L97,2)*ROUND(G97,3),2)</f>
      </c>
      <c s="27" t="s">
        <v>55</v>
      </c>
      <c>
        <f>(M97*21)/100</f>
      </c>
      <c t="s">
        <v>27</v>
      </c>
    </row>
    <row r="98" spans="1:5" ht="12.75" customHeight="1">
      <c r="A98" s="30" t="s">
        <v>56</v>
      </c>
      <c r="E98" s="31" t="s">
        <v>2411</v>
      </c>
    </row>
    <row r="99" spans="1:5" ht="12.75" customHeight="1">
      <c r="A99" s="30" t="s">
        <v>57</v>
      </c>
      <c r="E99" s="32" t="s">
        <v>4</v>
      </c>
    </row>
    <row r="100" spans="5:5" ht="12.75" customHeight="1">
      <c r="E100" s="31" t="s">
        <v>2688</v>
      </c>
    </row>
    <row r="101" spans="1:16" ht="12.75" customHeight="1">
      <c r="A101" t="s">
        <v>50</v>
      </c>
      <c s="6" t="s">
        <v>130</v>
      </c>
      <c s="6" t="s">
        <v>2689</v>
      </c>
      <c t="s">
        <v>4</v>
      </c>
      <c s="26" t="s">
        <v>2690</v>
      </c>
      <c s="27" t="s">
        <v>66</v>
      </c>
      <c s="28">
        <v>317</v>
      </c>
      <c s="27">
        <v>0</v>
      </c>
      <c s="27">
        <f>ROUND(G101*H101,6)</f>
      </c>
      <c r="L101" s="29">
        <v>0</v>
      </c>
      <c s="24">
        <f>ROUND(ROUND(L101,2)*ROUND(G101,3),2)</f>
      </c>
      <c s="27" t="s">
        <v>55</v>
      </c>
      <c>
        <f>(M101*21)/100</f>
      </c>
      <c t="s">
        <v>27</v>
      </c>
    </row>
    <row r="102" spans="1:5" ht="12.75" customHeight="1">
      <c r="A102" s="30" t="s">
        <v>56</v>
      </c>
      <c r="E102" s="31" t="s">
        <v>2690</v>
      </c>
    </row>
    <row r="103" spans="1:5" ht="12.75" customHeight="1">
      <c r="A103" s="30" t="s">
        <v>57</v>
      </c>
      <c r="E103" s="32" t="s">
        <v>2691</v>
      </c>
    </row>
    <row r="104" spans="5:5" ht="12.75" customHeight="1">
      <c r="E104" s="31" t="s">
        <v>2692</v>
      </c>
    </row>
    <row r="105" spans="1:13" ht="12.75" customHeight="1">
      <c r="A105" t="s">
        <v>47</v>
      </c>
      <c r="C105" s="7" t="s">
        <v>71</v>
      </c>
      <c r="E105" s="25" t="s">
        <v>2553</v>
      </c>
      <c r="J105" s="24">
        <f>0</f>
      </c>
      <c s="24">
        <f>0</f>
      </c>
      <c s="24">
        <f>0+L106+L110+L114+L118+L122+L126</f>
      </c>
      <c s="24">
        <f>0+M106+M110+M114+M118+M122+M126</f>
      </c>
    </row>
    <row r="106" spans="1:16" ht="12.75" customHeight="1">
      <c r="A106" t="s">
        <v>50</v>
      </c>
      <c s="6" t="s">
        <v>133</v>
      </c>
      <c s="6" t="s">
        <v>2693</v>
      </c>
      <c t="s">
        <v>4</v>
      </c>
      <c s="26" t="s">
        <v>2694</v>
      </c>
      <c s="27" t="s">
        <v>782</v>
      </c>
      <c s="28">
        <v>5</v>
      </c>
      <c s="27">
        <v>0</v>
      </c>
      <c s="27">
        <f>ROUND(G106*H106,6)</f>
      </c>
      <c r="L106" s="29">
        <v>0</v>
      </c>
      <c s="24">
        <f>ROUND(ROUND(L106,2)*ROUND(G106,3),2)</f>
      </c>
      <c s="27" t="s">
        <v>55</v>
      </c>
      <c>
        <f>(M106*21)/100</f>
      </c>
      <c t="s">
        <v>27</v>
      </c>
    </row>
    <row r="107" spans="1:5" ht="12.75" customHeight="1">
      <c r="A107" s="30" t="s">
        <v>56</v>
      </c>
      <c r="E107" s="31" t="s">
        <v>2694</v>
      </c>
    </row>
    <row r="108" spans="1:5" ht="12.75" customHeight="1">
      <c r="A108" s="30" t="s">
        <v>57</v>
      </c>
      <c r="E108" s="32" t="s">
        <v>4</v>
      </c>
    </row>
    <row r="109" spans="5:5" ht="12.75" customHeight="1">
      <c r="E109" s="31" t="s">
        <v>2695</v>
      </c>
    </row>
    <row r="110" spans="1:16" ht="12.75" customHeight="1">
      <c r="A110" t="s">
        <v>50</v>
      </c>
      <c s="6" t="s">
        <v>136</v>
      </c>
      <c s="6" t="s">
        <v>2696</v>
      </c>
      <c t="s">
        <v>4</v>
      </c>
      <c s="26" t="s">
        <v>2697</v>
      </c>
      <c s="27" t="s">
        <v>782</v>
      </c>
      <c s="28">
        <v>5</v>
      </c>
      <c s="27">
        <v>0</v>
      </c>
      <c s="27">
        <f>ROUND(G110*H110,6)</f>
      </c>
      <c r="L110" s="29">
        <v>0</v>
      </c>
      <c s="24">
        <f>ROUND(ROUND(L110,2)*ROUND(G110,3),2)</f>
      </c>
      <c s="27" t="s">
        <v>55</v>
      </c>
      <c>
        <f>(M110*21)/100</f>
      </c>
      <c t="s">
        <v>27</v>
      </c>
    </row>
    <row r="111" spans="1:5" ht="12.75" customHeight="1">
      <c r="A111" s="30" t="s">
        <v>56</v>
      </c>
      <c r="E111" s="31" t="s">
        <v>2697</v>
      </c>
    </row>
    <row r="112" spans="1:5" ht="12.75" customHeight="1">
      <c r="A112" s="30" t="s">
        <v>57</v>
      </c>
      <c r="E112" s="32" t="s">
        <v>4</v>
      </c>
    </row>
    <row r="113" spans="5:5" ht="12.75" customHeight="1">
      <c r="E113" s="31" t="s">
        <v>2698</v>
      </c>
    </row>
    <row r="114" spans="1:16" ht="12.75" customHeight="1">
      <c r="A114" t="s">
        <v>50</v>
      </c>
      <c s="6" t="s">
        <v>139</v>
      </c>
      <c s="6" t="s">
        <v>2699</v>
      </c>
      <c t="s">
        <v>4</v>
      </c>
      <c s="26" t="s">
        <v>2700</v>
      </c>
      <c s="27" t="s">
        <v>782</v>
      </c>
      <c s="28">
        <v>42.5</v>
      </c>
      <c s="27">
        <v>0</v>
      </c>
      <c s="27">
        <f>ROUND(G114*H114,6)</f>
      </c>
      <c r="L114" s="29">
        <v>0</v>
      </c>
      <c s="24">
        <f>ROUND(ROUND(L114,2)*ROUND(G114,3),2)</f>
      </c>
      <c s="27" t="s">
        <v>55</v>
      </c>
      <c>
        <f>(M114*21)/100</f>
      </c>
      <c t="s">
        <v>27</v>
      </c>
    </row>
    <row r="115" spans="1:5" ht="12.75" customHeight="1">
      <c r="A115" s="30" t="s">
        <v>56</v>
      </c>
      <c r="E115" s="31" t="s">
        <v>2700</v>
      </c>
    </row>
    <row r="116" spans="1:5" ht="12.75" customHeight="1">
      <c r="A116" s="30" t="s">
        <v>57</v>
      </c>
      <c r="E116" s="32" t="s">
        <v>4</v>
      </c>
    </row>
    <row r="117" spans="5:5" ht="12.75" customHeight="1">
      <c r="E117" s="31" t="s">
        <v>2701</v>
      </c>
    </row>
    <row r="118" spans="1:16" ht="12.75" customHeight="1">
      <c r="A118" t="s">
        <v>50</v>
      </c>
      <c s="6" t="s">
        <v>142</v>
      </c>
      <c s="6" t="s">
        <v>2702</v>
      </c>
      <c t="s">
        <v>4</v>
      </c>
      <c s="26" t="s">
        <v>2703</v>
      </c>
      <c s="27" t="s">
        <v>782</v>
      </c>
      <c s="28">
        <v>42.5</v>
      </c>
      <c s="27">
        <v>0</v>
      </c>
      <c s="27">
        <f>ROUND(G118*H118,6)</f>
      </c>
      <c r="L118" s="29">
        <v>0</v>
      </c>
      <c s="24">
        <f>ROUND(ROUND(L118,2)*ROUND(G118,3),2)</f>
      </c>
      <c s="27" t="s">
        <v>55</v>
      </c>
      <c>
        <f>(M118*21)/100</f>
      </c>
      <c t="s">
        <v>27</v>
      </c>
    </row>
    <row r="119" spans="1:5" ht="12.75" customHeight="1">
      <c r="A119" s="30" t="s">
        <v>56</v>
      </c>
      <c r="E119" s="31" t="s">
        <v>2703</v>
      </c>
    </row>
    <row r="120" spans="1:5" ht="12.75" customHeight="1">
      <c r="A120" s="30" t="s">
        <v>57</v>
      </c>
      <c r="E120" s="32" t="s">
        <v>4</v>
      </c>
    </row>
    <row r="121" spans="5:5" ht="12.75" customHeight="1">
      <c r="E121" s="31" t="s">
        <v>2701</v>
      </c>
    </row>
    <row r="122" spans="1:16" ht="12.75" customHeight="1">
      <c r="A122" t="s">
        <v>50</v>
      </c>
      <c s="6" t="s">
        <v>145</v>
      </c>
      <c s="6" t="s">
        <v>2704</v>
      </c>
      <c t="s">
        <v>4</v>
      </c>
      <c s="26" t="s">
        <v>2705</v>
      </c>
      <c s="27" t="s">
        <v>782</v>
      </c>
      <c s="28">
        <v>5</v>
      </c>
      <c s="27">
        <v>0</v>
      </c>
      <c s="27">
        <f>ROUND(G122*H122,6)</f>
      </c>
      <c r="L122" s="29">
        <v>0</v>
      </c>
      <c s="24">
        <f>ROUND(ROUND(L122,2)*ROUND(G122,3),2)</f>
      </c>
      <c s="27" t="s">
        <v>55</v>
      </c>
      <c>
        <f>(M122*21)/100</f>
      </c>
      <c t="s">
        <v>27</v>
      </c>
    </row>
    <row r="123" spans="1:5" ht="12.75" customHeight="1">
      <c r="A123" s="30" t="s">
        <v>56</v>
      </c>
      <c r="E123" s="31" t="s">
        <v>2705</v>
      </c>
    </row>
    <row r="124" spans="1:5" ht="12.75" customHeight="1">
      <c r="A124" s="30" t="s">
        <v>57</v>
      </c>
      <c r="E124" s="32" t="s">
        <v>4</v>
      </c>
    </row>
    <row r="125" spans="5:5" ht="12.75" customHeight="1">
      <c r="E125" s="31" t="s">
        <v>2706</v>
      </c>
    </row>
    <row r="126" spans="1:16" ht="12.75" customHeight="1">
      <c r="A126" t="s">
        <v>50</v>
      </c>
      <c s="6" t="s">
        <v>148</v>
      </c>
      <c s="6" t="s">
        <v>2707</v>
      </c>
      <c t="s">
        <v>4</v>
      </c>
      <c s="26" t="s">
        <v>2708</v>
      </c>
      <c s="27" t="s">
        <v>782</v>
      </c>
      <c s="28">
        <v>5</v>
      </c>
      <c s="27">
        <v>0</v>
      </c>
      <c s="27">
        <f>ROUND(G126*H126,6)</f>
      </c>
      <c r="L126" s="29">
        <v>0</v>
      </c>
      <c s="24">
        <f>ROUND(ROUND(L126,2)*ROUND(G126,3),2)</f>
      </c>
      <c s="27" t="s">
        <v>55</v>
      </c>
      <c>
        <f>(M126*21)/100</f>
      </c>
      <c t="s">
        <v>27</v>
      </c>
    </row>
    <row r="127" spans="1:5" ht="12.75" customHeight="1">
      <c r="A127" s="30" t="s">
        <v>56</v>
      </c>
      <c r="E127" s="31" t="s">
        <v>2708</v>
      </c>
    </row>
    <row r="128" spans="1:5" ht="12.75" customHeight="1">
      <c r="A128" s="30" t="s">
        <v>57</v>
      </c>
      <c r="E128" s="32" t="s">
        <v>4</v>
      </c>
    </row>
    <row r="129" spans="5:5" ht="12.75" customHeight="1">
      <c r="E129" s="31" t="s">
        <v>2706</v>
      </c>
    </row>
    <row r="130" spans="1:13" ht="12.75" customHeight="1">
      <c r="A130" t="s">
        <v>47</v>
      </c>
      <c r="C130" s="7" t="s">
        <v>2709</v>
      </c>
      <c r="E130" s="25" t="s">
        <v>2710</v>
      </c>
      <c r="J130" s="24">
        <f>0</f>
      </c>
      <c s="24">
        <f>0</f>
      </c>
      <c s="24">
        <f>0+L131+L135+L139+L143+L147</f>
      </c>
      <c s="24">
        <f>0+M131+M135+M139+M143+M147</f>
      </c>
    </row>
    <row r="131" spans="1:16" ht="12.75" customHeight="1">
      <c r="A131" t="s">
        <v>50</v>
      </c>
      <c s="6" t="s">
        <v>151</v>
      </c>
      <c s="6" t="s">
        <v>2711</v>
      </c>
      <c t="s">
        <v>4</v>
      </c>
      <c s="26" t="s">
        <v>2712</v>
      </c>
      <c s="27" t="s">
        <v>782</v>
      </c>
      <c s="28">
        <v>1021.432</v>
      </c>
      <c s="27">
        <v>0</v>
      </c>
      <c s="27">
        <f>ROUND(G131*H131,6)</f>
      </c>
      <c r="L131" s="29">
        <v>0</v>
      </c>
      <c s="24">
        <f>ROUND(ROUND(L131,2)*ROUND(G131,3),2)</f>
      </c>
      <c s="27" t="s">
        <v>55</v>
      </c>
      <c>
        <f>(M131*21)/100</f>
      </c>
      <c t="s">
        <v>27</v>
      </c>
    </row>
    <row r="132" spans="1:5" ht="12.75" customHeight="1">
      <c r="A132" s="30" t="s">
        <v>56</v>
      </c>
      <c r="E132" s="31" t="s">
        <v>2712</v>
      </c>
    </row>
    <row r="133" spans="1:5" ht="12.75" customHeight="1">
      <c r="A133" s="30" t="s">
        <v>57</v>
      </c>
      <c r="E133" s="32" t="s">
        <v>2713</v>
      </c>
    </row>
    <row r="134" spans="5:5" ht="12.75" customHeight="1">
      <c r="E134" s="31" t="s">
        <v>2714</v>
      </c>
    </row>
    <row r="135" spans="1:16" ht="12.75" customHeight="1">
      <c r="A135" t="s">
        <v>50</v>
      </c>
      <c s="6" t="s">
        <v>154</v>
      </c>
      <c s="6" t="s">
        <v>2715</v>
      </c>
      <c t="s">
        <v>4</v>
      </c>
      <c s="26" t="s">
        <v>2716</v>
      </c>
      <c s="27" t="s">
        <v>782</v>
      </c>
      <c s="28">
        <v>557.26</v>
      </c>
      <c s="27">
        <v>0</v>
      </c>
      <c s="27">
        <f>ROUND(G135*H135,6)</f>
      </c>
      <c r="L135" s="29">
        <v>0</v>
      </c>
      <c s="24">
        <f>ROUND(ROUND(L135,2)*ROUND(G135,3),2)</f>
      </c>
      <c s="27" t="s">
        <v>55</v>
      </c>
      <c>
        <f>(M135*21)/100</f>
      </c>
      <c t="s">
        <v>27</v>
      </c>
    </row>
    <row r="136" spans="1:5" ht="12.75" customHeight="1">
      <c r="A136" s="30" t="s">
        <v>56</v>
      </c>
      <c r="E136" s="31" t="s">
        <v>2716</v>
      </c>
    </row>
    <row r="137" spans="1:5" ht="12.75" customHeight="1">
      <c r="A137" s="30" t="s">
        <v>57</v>
      </c>
      <c r="E137" s="32" t="s">
        <v>2717</v>
      </c>
    </row>
    <row r="138" spans="5:5" ht="12.75" customHeight="1">
      <c r="E138" s="31" t="s">
        <v>2714</v>
      </c>
    </row>
    <row r="139" spans="1:16" ht="12.75" customHeight="1">
      <c r="A139" t="s">
        <v>50</v>
      </c>
      <c s="6" t="s">
        <v>157</v>
      </c>
      <c s="6" t="s">
        <v>2718</v>
      </c>
      <c t="s">
        <v>4</v>
      </c>
      <c s="26" t="s">
        <v>2719</v>
      </c>
      <c s="27" t="s">
        <v>782</v>
      </c>
      <c s="28">
        <v>557.26</v>
      </c>
      <c s="27">
        <v>0</v>
      </c>
      <c s="27">
        <f>ROUND(G139*H139,6)</f>
      </c>
      <c r="L139" s="29">
        <v>0</v>
      </c>
      <c s="24">
        <f>ROUND(ROUND(L139,2)*ROUND(G139,3),2)</f>
      </c>
      <c s="27" t="s">
        <v>55</v>
      </c>
      <c>
        <f>(M139*21)/100</f>
      </c>
      <c t="s">
        <v>27</v>
      </c>
    </row>
    <row r="140" spans="1:5" ht="12.75" customHeight="1">
      <c r="A140" s="30" t="s">
        <v>56</v>
      </c>
      <c r="E140" s="31" t="s">
        <v>2719</v>
      </c>
    </row>
    <row r="141" spans="1:5" ht="12.75" customHeight="1">
      <c r="A141" s="30" t="s">
        <v>57</v>
      </c>
      <c r="E141" s="32" t="s">
        <v>2717</v>
      </c>
    </row>
    <row r="142" spans="5:5" ht="12.75" customHeight="1">
      <c r="E142" s="31" t="s">
        <v>2714</v>
      </c>
    </row>
    <row r="143" spans="1:16" ht="12.75" customHeight="1">
      <c r="A143" t="s">
        <v>50</v>
      </c>
      <c s="6" t="s">
        <v>161</v>
      </c>
      <c s="6" t="s">
        <v>2720</v>
      </c>
      <c t="s">
        <v>4</v>
      </c>
      <c s="26" t="s">
        <v>2721</v>
      </c>
      <c s="27" t="s">
        <v>782</v>
      </c>
      <c s="28">
        <v>75</v>
      </c>
      <c s="27">
        <v>0</v>
      </c>
      <c s="27">
        <f>ROUND(G143*H143,6)</f>
      </c>
      <c r="L143" s="29">
        <v>0</v>
      </c>
      <c s="24">
        <f>ROUND(ROUND(L143,2)*ROUND(G143,3),2)</f>
      </c>
      <c s="27" t="s">
        <v>55</v>
      </c>
      <c>
        <f>(M143*21)/100</f>
      </c>
      <c t="s">
        <v>27</v>
      </c>
    </row>
    <row r="144" spans="1:5" ht="12.75" customHeight="1">
      <c r="A144" s="30" t="s">
        <v>56</v>
      </c>
      <c r="E144" s="31" t="s">
        <v>2721</v>
      </c>
    </row>
    <row r="145" spans="1:5" ht="12.75" customHeight="1">
      <c r="A145" s="30" t="s">
        <v>57</v>
      </c>
      <c r="E145" s="32" t="s">
        <v>4</v>
      </c>
    </row>
    <row r="146" spans="5:5" ht="12.75" customHeight="1">
      <c r="E146" s="31" t="s">
        <v>2722</v>
      </c>
    </row>
    <row r="147" spans="1:16" ht="12.75" customHeight="1">
      <c r="A147" t="s">
        <v>50</v>
      </c>
      <c s="6" t="s">
        <v>164</v>
      </c>
      <c s="6" t="s">
        <v>2723</v>
      </c>
      <c t="s">
        <v>4</v>
      </c>
      <c s="26" t="s">
        <v>2724</v>
      </c>
      <c s="27" t="s">
        <v>284</v>
      </c>
      <c s="28">
        <v>10</v>
      </c>
      <c s="27">
        <v>0</v>
      </c>
      <c s="27">
        <f>ROUND(G147*H147,6)</f>
      </c>
      <c r="L147" s="29">
        <v>0</v>
      </c>
      <c s="24">
        <f>ROUND(ROUND(L147,2)*ROUND(G147,3),2)</f>
      </c>
      <c s="27" t="s">
        <v>55</v>
      </c>
      <c>
        <f>(M147*21)/100</f>
      </c>
      <c t="s">
        <v>27</v>
      </c>
    </row>
    <row r="148" spans="1:5" ht="12.75" customHeight="1">
      <c r="A148" s="30" t="s">
        <v>56</v>
      </c>
      <c r="E148" s="31" t="s">
        <v>2724</v>
      </c>
    </row>
    <row r="149" spans="1:5" ht="12.75" customHeight="1">
      <c r="A149" s="30" t="s">
        <v>57</v>
      </c>
      <c r="E149" s="32" t="s">
        <v>4</v>
      </c>
    </row>
    <row r="150" spans="5:5" ht="12.75" customHeight="1">
      <c r="E150" s="31" t="s">
        <v>2685</v>
      </c>
    </row>
    <row r="151" spans="1:13" ht="12.75" customHeight="1">
      <c r="A151" t="s">
        <v>47</v>
      </c>
      <c r="C151" s="7" t="s">
        <v>79</v>
      </c>
      <c r="E151" s="25" t="s">
        <v>2725</v>
      </c>
      <c r="J151" s="24">
        <f>0</f>
      </c>
      <c s="24">
        <f>0</f>
      </c>
      <c s="24">
        <f>0+L152+L156+L160+L164+L168+L172+L176+L180+L184+L188+L192</f>
      </c>
      <c s="24">
        <f>0+M152+M156+M160+M164+M168+M172+M176+M180+M184+M188+M192</f>
      </c>
    </row>
    <row r="152" spans="1:16" ht="12.75" customHeight="1">
      <c r="A152" t="s">
        <v>50</v>
      </c>
      <c s="6" t="s">
        <v>167</v>
      </c>
      <c s="6" t="s">
        <v>2726</v>
      </c>
      <c t="s">
        <v>4</v>
      </c>
      <c s="26" t="s">
        <v>2727</v>
      </c>
      <c s="27" t="s">
        <v>98</v>
      </c>
      <c s="28">
        <v>1</v>
      </c>
      <c s="27">
        <v>0</v>
      </c>
      <c s="27">
        <f>ROUND(G152*H152,6)</f>
      </c>
      <c r="L152" s="29">
        <v>0</v>
      </c>
      <c s="24">
        <f>ROUND(ROUND(L152,2)*ROUND(G152,3),2)</f>
      </c>
      <c s="27" t="s">
        <v>55</v>
      </c>
      <c>
        <f>(M152*21)/100</f>
      </c>
      <c t="s">
        <v>27</v>
      </c>
    </row>
    <row r="153" spans="1:5" ht="12.75" customHeight="1">
      <c r="A153" s="30" t="s">
        <v>56</v>
      </c>
      <c r="E153" s="31" t="s">
        <v>2727</v>
      </c>
    </row>
    <row r="154" spans="1:5" ht="12.75" customHeight="1">
      <c r="A154" s="30" t="s">
        <v>57</v>
      </c>
      <c r="E154" s="32" t="s">
        <v>4</v>
      </c>
    </row>
    <row r="155" spans="5:5" ht="12.75" customHeight="1">
      <c r="E155" s="31" t="s">
        <v>2728</v>
      </c>
    </row>
    <row r="156" spans="1:16" ht="12.75" customHeight="1">
      <c r="A156" t="s">
        <v>50</v>
      </c>
      <c s="6" t="s">
        <v>170</v>
      </c>
      <c s="6" t="s">
        <v>2729</v>
      </c>
      <c t="s">
        <v>4</v>
      </c>
      <c s="26" t="s">
        <v>2730</v>
      </c>
      <c s="27" t="s">
        <v>98</v>
      </c>
      <c s="28">
        <v>4</v>
      </c>
      <c s="27">
        <v>0</v>
      </c>
      <c s="27">
        <f>ROUND(G156*H156,6)</f>
      </c>
      <c r="L156" s="29">
        <v>0</v>
      </c>
      <c s="24">
        <f>ROUND(ROUND(L156,2)*ROUND(G156,3),2)</f>
      </c>
      <c s="27" t="s">
        <v>55</v>
      </c>
      <c>
        <f>(M156*21)/100</f>
      </c>
      <c t="s">
        <v>27</v>
      </c>
    </row>
    <row r="157" spans="1:5" ht="12.75" customHeight="1">
      <c r="A157" s="30" t="s">
        <v>56</v>
      </c>
      <c r="E157" s="31" t="s">
        <v>2730</v>
      </c>
    </row>
    <row r="158" spans="1:5" ht="12.75" customHeight="1">
      <c r="A158" s="30" t="s">
        <v>57</v>
      </c>
      <c r="E158" s="32" t="s">
        <v>4</v>
      </c>
    </row>
    <row r="159" spans="5:5" ht="12.75" customHeight="1">
      <c r="E159" s="31" t="s">
        <v>2728</v>
      </c>
    </row>
    <row r="160" spans="1:16" ht="12.75" customHeight="1">
      <c r="A160" t="s">
        <v>50</v>
      </c>
      <c s="6" t="s">
        <v>173</v>
      </c>
      <c s="6" t="s">
        <v>2731</v>
      </c>
      <c t="s">
        <v>4</v>
      </c>
      <c s="26" t="s">
        <v>2732</v>
      </c>
      <c s="27" t="s">
        <v>284</v>
      </c>
      <c s="28">
        <v>168</v>
      </c>
      <c s="27">
        <v>0</v>
      </c>
      <c s="27">
        <f>ROUND(G160*H160,6)</f>
      </c>
      <c r="L160" s="29">
        <v>0</v>
      </c>
      <c s="24">
        <f>ROUND(ROUND(L160,2)*ROUND(G160,3),2)</f>
      </c>
      <c s="27" t="s">
        <v>55</v>
      </c>
      <c>
        <f>(M160*21)/100</f>
      </c>
      <c t="s">
        <v>27</v>
      </c>
    </row>
    <row r="161" spans="1:5" ht="12.75" customHeight="1">
      <c r="A161" s="30" t="s">
        <v>56</v>
      </c>
      <c r="E161" s="31" t="s">
        <v>2732</v>
      </c>
    </row>
    <row r="162" spans="1:5" ht="12.75" customHeight="1">
      <c r="A162" s="30" t="s">
        <v>57</v>
      </c>
      <c r="E162" s="32" t="s">
        <v>4</v>
      </c>
    </row>
    <row r="163" spans="5:5" ht="12.75" customHeight="1">
      <c r="E163" s="31" t="s">
        <v>2733</v>
      </c>
    </row>
    <row r="164" spans="1:16" ht="12.75" customHeight="1">
      <c r="A164" t="s">
        <v>50</v>
      </c>
      <c s="6" t="s">
        <v>176</v>
      </c>
      <c s="6" t="s">
        <v>2734</v>
      </c>
      <c t="s">
        <v>4</v>
      </c>
      <c s="26" t="s">
        <v>2735</v>
      </c>
      <c s="27" t="s">
        <v>284</v>
      </c>
      <c s="28">
        <v>12</v>
      </c>
      <c s="27">
        <v>0</v>
      </c>
      <c s="27">
        <f>ROUND(G164*H164,6)</f>
      </c>
      <c r="L164" s="29">
        <v>0</v>
      </c>
      <c s="24">
        <f>ROUND(ROUND(L164,2)*ROUND(G164,3),2)</f>
      </c>
      <c s="27" t="s">
        <v>55</v>
      </c>
      <c>
        <f>(M164*21)/100</f>
      </c>
      <c t="s">
        <v>27</v>
      </c>
    </row>
    <row r="165" spans="1:5" ht="12.75" customHeight="1">
      <c r="A165" s="30" t="s">
        <v>56</v>
      </c>
      <c r="E165" s="31" t="s">
        <v>2735</v>
      </c>
    </row>
    <row r="166" spans="1:5" ht="12.75" customHeight="1">
      <c r="A166" s="30" t="s">
        <v>57</v>
      </c>
      <c r="E166" s="32" t="s">
        <v>4</v>
      </c>
    </row>
    <row r="167" spans="5:5" ht="12.75" customHeight="1">
      <c r="E167" s="31" t="s">
        <v>2733</v>
      </c>
    </row>
    <row r="168" spans="1:16" ht="12.75" customHeight="1">
      <c r="A168" t="s">
        <v>50</v>
      </c>
      <c s="6" t="s">
        <v>179</v>
      </c>
      <c s="6" t="s">
        <v>2736</v>
      </c>
      <c t="s">
        <v>4</v>
      </c>
      <c s="26" t="s">
        <v>2737</v>
      </c>
      <c s="27" t="s">
        <v>284</v>
      </c>
      <c s="28">
        <v>118</v>
      </c>
      <c s="27">
        <v>0</v>
      </c>
      <c s="27">
        <f>ROUND(G168*H168,6)</f>
      </c>
      <c r="L168" s="29">
        <v>0</v>
      </c>
      <c s="24">
        <f>ROUND(ROUND(L168,2)*ROUND(G168,3),2)</f>
      </c>
      <c s="27" t="s">
        <v>55</v>
      </c>
      <c>
        <f>(M168*21)/100</f>
      </c>
      <c t="s">
        <v>27</v>
      </c>
    </row>
    <row r="169" spans="1:5" ht="12.75" customHeight="1">
      <c r="A169" s="30" t="s">
        <v>56</v>
      </c>
      <c r="E169" s="31" t="s">
        <v>2737</v>
      </c>
    </row>
    <row r="170" spans="1:5" ht="12.75" customHeight="1">
      <c r="A170" s="30" t="s">
        <v>57</v>
      </c>
      <c r="E170" s="32" t="s">
        <v>4</v>
      </c>
    </row>
    <row r="171" spans="5:5" ht="12.75" customHeight="1">
      <c r="E171" s="31" t="s">
        <v>4</v>
      </c>
    </row>
    <row r="172" spans="1:16" ht="12.75" customHeight="1">
      <c r="A172" t="s">
        <v>50</v>
      </c>
      <c s="6" t="s">
        <v>182</v>
      </c>
      <c s="6" t="s">
        <v>2738</v>
      </c>
      <c t="s">
        <v>4</v>
      </c>
      <c s="26" t="s">
        <v>2739</v>
      </c>
      <c s="27" t="s">
        <v>98</v>
      </c>
      <c s="28">
        <v>2</v>
      </c>
      <c s="27">
        <v>0</v>
      </c>
      <c s="27">
        <f>ROUND(G172*H172,6)</f>
      </c>
      <c r="L172" s="29">
        <v>0</v>
      </c>
      <c s="24">
        <f>ROUND(ROUND(L172,2)*ROUND(G172,3),2)</f>
      </c>
      <c s="27" t="s">
        <v>55</v>
      </c>
      <c>
        <f>(M172*21)/100</f>
      </c>
      <c t="s">
        <v>27</v>
      </c>
    </row>
    <row r="173" spans="1:5" ht="12.75" customHeight="1">
      <c r="A173" s="30" t="s">
        <v>56</v>
      </c>
      <c r="E173" s="31" t="s">
        <v>2739</v>
      </c>
    </row>
    <row r="174" spans="1:5" ht="12.75" customHeight="1">
      <c r="A174" s="30" t="s">
        <v>57</v>
      </c>
      <c r="E174" s="32" t="s">
        <v>4</v>
      </c>
    </row>
    <row r="175" spans="5:5" ht="12.75" customHeight="1">
      <c r="E175" s="31" t="s">
        <v>2740</v>
      </c>
    </row>
    <row r="176" spans="1:16" ht="12.75" customHeight="1">
      <c r="A176" t="s">
        <v>50</v>
      </c>
      <c s="6" t="s">
        <v>185</v>
      </c>
      <c s="6" t="s">
        <v>2741</v>
      </c>
      <c t="s">
        <v>4</v>
      </c>
      <c s="26" t="s">
        <v>2742</v>
      </c>
      <c s="27" t="s">
        <v>98</v>
      </c>
      <c s="28">
        <v>2</v>
      </c>
      <c s="27">
        <v>0</v>
      </c>
      <c s="27">
        <f>ROUND(G176*H176,6)</f>
      </c>
      <c r="L176" s="29">
        <v>0</v>
      </c>
      <c s="24">
        <f>ROUND(ROUND(L176,2)*ROUND(G176,3),2)</f>
      </c>
      <c s="27" t="s">
        <v>55</v>
      </c>
      <c>
        <f>(M176*21)/100</f>
      </c>
      <c t="s">
        <v>27</v>
      </c>
    </row>
    <row r="177" spans="1:5" ht="12.75" customHeight="1">
      <c r="A177" s="30" t="s">
        <v>56</v>
      </c>
      <c r="E177" s="31" t="s">
        <v>2742</v>
      </c>
    </row>
    <row r="178" spans="1:5" ht="12.75" customHeight="1">
      <c r="A178" s="30" t="s">
        <v>57</v>
      </c>
      <c r="E178" s="32" t="s">
        <v>4</v>
      </c>
    </row>
    <row r="179" spans="5:5" ht="12.75" customHeight="1">
      <c r="E179" s="31" t="s">
        <v>2740</v>
      </c>
    </row>
    <row r="180" spans="1:16" ht="12.75" customHeight="1">
      <c r="A180" t="s">
        <v>50</v>
      </c>
      <c s="6" t="s">
        <v>188</v>
      </c>
      <c s="6" t="s">
        <v>2743</v>
      </c>
      <c t="s">
        <v>4</v>
      </c>
      <c s="26" t="s">
        <v>2744</v>
      </c>
      <c s="27" t="s">
        <v>98</v>
      </c>
      <c s="28">
        <v>1</v>
      </c>
      <c s="27">
        <v>0</v>
      </c>
      <c s="27">
        <f>ROUND(G180*H180,6)</f>
      </c>
      <c r="L180" s="29">
        <v>0</v>
      </c>
      <c s="24">
        <f>ROUND(ROUND(L180,2)*ROUND(G180,3),2)</f>
      </c>
      <c s="27" t="s">
        <v>55</v>
      </c>
      <c>
        <f>(M180*21)/100</f>
      </c>
      <c t="s">
        <v>27</v>
      </c>
    </row>
    <row r="181" spans="1:5" ht="12.75" customHeight="1">
      <c r="A181" s="30" t="s">
        <v>56</v>
      </c>
      <c r="E181" s="31" t="s">
        <v>2744</v>
      </c>
    </row>
    <row r="182" spans="1:5" ht="12.75" customHeight="1">
      <c r="A182" s="30" t="s">
        <v>57</v>
      </c>
      <c r="E182" s="32" t="s">
        <v>4</v>
      </c>
    </row>
    <row r="183" spans="5:5" ht="12.75" customHeight="1">
      <c r="E183" s="31" t="s">
        <v>2740</v>
      </c>
    </row>
    <row r="184" spans="1:16" ht="12.75" customHeight="1">
      <c r="A184" t="s">
        <v>50</v>
      </c>
      <c s="6" t="s">
        <v>191</v>
      </c>
      <c s="6" t="s">
        <v>2745</v>
      </c>
      <c t="s">
        <v>4</v>
      </c>
      <c s="26" t="s">
        <v>2746</v>
      </c>
      <c s="27" t="s">
        <v>98</v>
      </c>
      <c s="28">
        <v>3</v>
      </c>
      <c s="27">
        <v>0</v>
      </c>
      <c s="27">
        <f>ROUND(G184*H184,6)</f>
      </c>
      <c r="L184" s="29">
        <v>0</v>
      </c>
      <c s="24">
        <f>ROUND(ROUND(L184,2)*ROUND(G184,3),2)</f>
      </c>
      <c s="27" t="s">
        <v>55</v>
      </c>
      <c>
        <f>(M184*21)/100</f>
      </c>
      <c t="s">
        <v>27</v>
      </c>
    </row>
    <row r="185" spans="1:5" ht="12.75" customHeight="1">
      <c r="A185" s="30" t="s">
        <v>56</v>
      </c>
      <c r="E185" s="31" t="s">
        <v>2746</v>
      </c>
    </row>
    <row r="186" spans="1:5" ht="12.75" customHeight="1">
      <c r="A186" s="30" t="s">
        <v>57</v>
      </c>
      <c r="E186" s="32" t="s">
        <v>4</v>
      </c>
    </row>
    <row r="187" spans="5:5" ht="12.75" customHeight="1">
      <c r="E187" s="31" t="s">
        <v>2747</v>
      </c>
    </row>
    <row r="188" spans="1:16" ht="12.75" customHeight="1">
      <c r="A188" t="s">
        <v>50</v>
      </c>
      <c s="6" t="s">
        <v>194</v>
      </c>
      <c s="6" t="s">
        <v>2748</v>
      </c>
      <c t="s">
        <v>4</v>
      </c>
      <c s="26" t="s">
        <v>2749</v>
      </c>
      <c s="27" t="s">
        <v>284</v>
      </c>
      <c s="28">
        <v>6</v>
      </c>
      <c s="27">
        <v>0</v>
      </c>
      <c s="27">
        <f>ROUND(G188*H188,6)</f>
      </c>
      <c r="L188" s="29">
        <v>0</v>
      </c>
      <c s="24">
        <f>ROUND(ROUND(L188,2)*ROUND(G188,3),2)</f>
      </c>
      <c s="27" t="s">
        <v>55</v>
      </c>
      <c>
        <f>(M188*21)/100</f>
      </c>
      <c t="s">
        <v>27</v>
      </c>
    </row>
    <row r="189" spans="1:5" ht="12.75" customHeight="1">
      <c r="A189" s="30" t="s">
        <v>56</v>
      </c>
      <c r="E189" s="31" t="s">
        <v>2749</v>
      </c>
    </row>
    <row r="190" spans="1:5" ht="12.75" customHeight="1">
      <c r="A190" s="30" t="s">
        <v>57</v>
      </c>
      <c r="E190" s="32" t="s">
        <v>4</v>
      </c>
    </row>
    <row r="191" spans="5:5" ht="12.75" customHeight="1">
      <c r="E191" s="31" t="s">
        <v>2750</v>
      </c>
    </row>
    <row r="192" spans="1:16" ht="12.75" customHeight="1">
      <c r="A192" t="s">
        <v>50</v>
      </c>
      <c s="6" t="s">
        <v>197</v>
      </c>
      <c s="6" t="s">
        <v>2751</v>
      </c>
      <c t="s">
        <v>4</v>
      </c>
      <c s="26" t="s">
        <v>2752</v>
      </c>
      <c s="27" t="s">
        <v>98</v>
      </c>
      <c s="28">
        <v>2</v>
      </c>
      <c s="27">
        <v>0</v>
      </c>
      <c s="27">
        <f>ROUND(G192*H192,6)</f>
      </c>
      <c r="L192" s="29">
        <v>0</v>
      </c>
      <c s="24">
        <f>ROUND(ROUND(L192,2)*ROUND(G192,3),2)</f>
      </c>
      <c s="27" t="s">
        <v>55</v>
      </c>
      <c>
        <f>(M192*21)/100</f>
      </c>
      <c t="s">
        <v>27</v>
      </c>
    </row>
    <row r="193" spans="1:5" ht="12.75" customHeight="1">
      <c r="A193" s="30" t="s">
        <v>56</v>
      </c>
      <c r="E193" s="31" t="s">
        <v>2752</v>
      </c>
    </row>
    <row r="194" spans="1:5" ht="12.75" customHeight="1">
      <c r="A194" s="30" t="s">
        <v>57</v>
      </c>
      <c r="E194" s="32" t="s">
        <v>4</v>
      </c>
    </row>
    <row r="195" spans="5:5" ht="12.75" customHeight="1">
      <c r="E195" s="31" t="s">
        <v>2747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P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2753</v>
      </c>
      <c s="33">
        <f>Rekapitulace!C39</f>
      </c>
      <c s="15" t="s">
        <v>14</v>
      </c>
      <c t="s">
        <v>22</v>
      </c>
      <c t="s">
        <v>27</v>
      </c>
    </row>
    <row r="4" spans="1:16" ht="15" customHeight="1">
      <c r="A4" s="18" t="s">
        <v>19</v>
      </c>
      <c s="19" t="s">
        <v>28</v>
      </c>
      <c s="20" t="s">
        <v>2753</v>
      </c>
      <c r="E4" s="19" t="s">
        <v>2754</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2757</v>
      </c>
      <c r="E8" s="23" t="s">
        <v>2758</v>
      </c>
      <c r="J8" s="22">
        <f>0+J9+J90+J179+J244+J269</f>
      </c>
      <c s="22">
        <f>0+K9+K90+K179+K244+K269</f>
      </c>
      <c s="22">
        <f>0+L9+L90+L179+L244+L269</f>
      </c>
      <c s="22">
        <f>0+M9+M90+M179+M244+M269</f>
      </c>
    </row>
    <row r="9" spans="1:13" ht="12.75" customHeight="1">
      <c r="A9" t="s">
        <v>47</v>
      </c>
      <c r="C9" s="7" t="s">
        <v>48</v>
      </c>
      <c r="E9" s="25" t="s">
        <v>2759</v>
      </c>
      <c r="J9" s="24">
        <f>0</f>
      </c>
      <c s="24">
        <f>0</f>
      </c>
      <c s="24">
        <f>0+L10+L14+L18+L22+L26+L30+L34+L38+L42+L46+L50+L54+L58+L62+L66+L70+L74+L78+L82+L86</f>
      </c>
      <c s="24">
        <f>0+M10+M14+M18+M22+M26+M30+M34+M38+M42+M46+M50+M54+M58+M62+M66+M70+M74+M78+M82+M86</f>
      </c>
    </row>
    <row r="10" spans="1:16" ht="12.75" customHeight="1">
      <c r="A10" t="s">
        <v>50</v>
      </c>
      <c s="6" t="s">
        <v>51</v>
      </c>
      <c s="6" t="s">
        <v>2760</v>
      </c>
      <c t="s">
        <v>4</v>
      </c>
      <c s="26" t="s">
        <v>2761</v>
      </c>
      <c s="27" t="s">
        <v>54</v>
      </c>
      <c s="28">
        <v>540</v>
      </c>
      <c s="27">
        <v>0</v>
      </c>
      <c s="27">
        <f>ROUND(G10*H10,6)</f>
      </c>
      <c r="L10" s="29">
        <v>0</v>
      </c>
      <c s="24">
        <f>ROUND(ROUND(L10,2)*ROUND(G10,3),2)</f>
      </c>
      <c s="27" t="s">
        <v>55</v>
      </c>
      <c>
        <f>(M10*21)/100</f>
      </c>
      <c t="s">
        <v>27</v>
      </c>
    </row>
    <row r="11" spans="1:5" ht="12.75" customHeight="1">
      <c r="A11" s="30" t="s">
        <v>56</v>
      </c>
      <c r="E11" s="31" t="s">
        <v>2762</v>
      </c>
    </row>
    <row r="12" spans="1:5" ht="12.75" customHeight="1">
      <c r="A12" s="30" t="s">
        <v>57</v>
      </c>
      <c r="E12" s="32" t="s">
        <v>4</v>
      </c>
    </row>
    <row r="13" spans="5:5" ht="12.75" customHeight="1">
      <c r="E13" s="31" t="s">
        <v>2763</v>
      </c>
    </row>
    <row r="14" spans="1:16" ht="12.75" customHeight="1">
      <c r="A14" t="s">
        <v>50</v>
      </c>
      <c s="6" t="s">
        <v>27</v>
      </c>
      <c s="6" t="s">
        <v>2764</v>
      </c>
      <c t="s">
        <v>4</v>
      </c>
      <c s="26" t="s">
        <v>2765</v>
      </c>
      <c s="27" t="s">
        <v>54</v>
      </c>
      <c s="28">
        <v>2246.2</v>
      </c>
      <c s="27">
        <v>0</v>
      </c>
      <c s="27">
        <f>ROUND(G14*H14,6)</f>
      </c>
      <c r="L14" s="29">
        <v>0</v>
      </c>
      <c s="24">
        <f>ROUND(ROUND(L14,2)*ROUND(G14,3),2)</f>
      </c>
      <c s="27" t="s">
        <v>55</v>
      </c>
      <c>
        <f>(M14*21)/100</f>
      </c>
      <c t="s">
        <v>27</v>
      </c>
    </row>
    <row r="15" spans="1:5" ht="12.75" customHeight="1">
      <c r="A15" s="30" t="s">
        <v>56</v>
      </c>
      <c r="E15" s="31" t="s">
        <v>2766</v>
      </c>
    </row>
    <row r="16" spans="1:5" ht="12.75" customHeight="1">
      <c r="A16" s="30" t="s">
        <v>57</v>
      </c>
      <c r="E16" s="32" t="s">
        <v>4</v>
      </c>
    </row>
    <row r="17" spans="5:5" ht="12.75" customHeight="1">
      <c r="E17" s="31" t="s">
        <v>2763</v>
      </c>
    </row>
    <row r="18" spans="1:16" ht="12.75" customHeight="1">
      <c r="A18" t="s">
        <v>50</v>
      </c>
      <c s="6" t="s">
        <v>25</v>
      </c>
      <c s="6" t="s">
        <v>2767</v>
      </c>
      <c t="s">
        <v>4</v>
      </c>
      <c s="26" t="s">
        <v>2768</v>
      </c>
      <c s="27" t="s">
        <v>54</v>
      </c>
      <c s="28">
        <v>577.768</v>
      </c>
      <c s="27">
        <v>0</v>
      </c>
      <c s="27">
        <f>ROUND(G18*H18,6)</f>
      </c>
      <c r="L18" s="29">
        <v>0</v>
      </c>
      <c s="24">
        <f>ROUND(ROUND(L18,2)*ROUND(G18,3),2)</f>
      </c>
      <c s="27" t="s">
        <v>55</v>
      </c>
      <c>
        <f>(M18*21)/100</f>
      </c>
      <c t="s">
        <v>27</v>
      </c>
    </row>
    <row r="19" spans="1:5" ht="12.75" customHeight="1">
      <c r="A19" s="30" t="s">
        <v>56</v>
      </c>
      <c r="E19" s="31" t="s">
        <v>2769</v>
      </c>
    </row>
    <row r="20" spans="1:5" ht="12.75" customHeight="1">
      <c r="A20" s="30" t="s">
        <v>57</v>
      </c>
      <c r="E20" s="32" t="s">
        <v>4</v>
      </c>
    </row>
    <row r="21" spans="5:5" ht="12.75" customHeight="1">
      <c r="E21" s="31" t="s">
        <v>2770</v>
      </c>
    </row>
    <row r="22" spans="1:16" ht="12.75" customHeight="1">
      <c r="A22" t="s">
        <v>50</v>
      </c>
      <c s="6" t="s">
        <v>68</v>
      </c>
      <c s="6" t="s">
        <v>2771</v>
      </c>
      <c t="s">
        <v>4</v>
      </c>
      <c s="26" t="s">
        <v>2772</v>
      </c>
      <c s="27" t="s">
        <v>54</v>
      </c>
      <c s="28">
        <v>2426.282</v>
      </c>
      <c s="27">
        <v>0</v>
      </c>
      <c s="27">
        <f>ROUND(G22*H22,6)</f>
      </c>
      <c r="L22" s="29">
        <v>0</v>
      </c>
      <c s="24">
        <f>ROUND(ROUND(L22,2)*ROUND(G22,3),2)</f>
      </c>
      <c s="27" t="s">
        <v>55</v>
      </c>
      <c>
        <f>(M22*21)/100</f>
      </c>
      <c t="s">
        <v>27</v>
      </c>
    </row>
    <row r="23" spans="1:5" ht="12.75" customHeight="1">
      <c r="A23" s="30" t="s">
        <v>56</v>
      </c>
      <c r="E23" s="31" t="s">
        <v>2773</v>
      </c>
    </row>
    <row r="24" spans="1:5" ht="12.75" customHeight="1">
      <c r="A24" s="30" t="s">
        <v>57</v>
      </c>
      <c r="E24" s="32" t="s">
        <v>4</v>
      </c>
    </row>
    <row r="25" spans="5:5" ht="12.75" customHeight="1">
      <c r="E25" s="31" t="s">
        <v>2770</v>
      </c>
    </row>
    <row r="26" spans="1:16" ht="12.75" customHeight="1">
      <c r="A26" t="s">
        <v>50</v>
      </c>
      <c s="6" t="s">
        <v>71</v>
      </c>
      <c s="6" t="s">
        <v>2774</v>
      </c>
      <c t="s">
        <v>4</v>
      </c>
      <c s="26" t="s">
        <v>2775</v>
      </c>
      <c s="27" t="s">
        <v>54</v>
      </c>
      <c s="28">
        <v>1615.277</v>
      </c>
      <c s="27">
        <v>0</v>
      </c>
      <c s="27">
        <f>ROUND(G26*H26,6)</f>
      </c>
      <c r="L26" s="29">
        <v>0</v>
      </c>
      <c s="24">
        <f>ROUND(ROUND(L26,2)*ROUND(G26,3),2)</f>
      </c>
      <c s="27" t="s">
        <v>55</v>
      </c>
      <c>
        <f>(M26*21)/100</f>
      </c>
      <c t="s">
        <v>27</v>
      </c>
    </row>
    <row r="27" spans="1:5" ht="12.75" customHeight="1">
      <c r="A27" s="30" t="s">
        <v>56</v>
      </c>
      <c r="E27" s="31" t="s">
        <v>2776</v>
      </c>
    </row>
    <row r="28" spans="1:5" ht="12.75" customHeight="1">
      <c r="A28" s="30" t="s">
        <v>57</v>
      </c>
      <c r="E28" s="32" t="s">
        <v>4</v>
      </c>
    </row>
    <row r="29" spans="5:5" ht="12.75" customHeight="1">
      <c r="E29" s="31" t="s">
        <v>2770</v>
      </c>
    </row>
    <row r="30" spans="1:16" ht="12.75" customHeight="1">
      <c r="A30" t="s">
        <v>50</v>
      </c>
      <c s="6" t="s">
        <v>26</v>
      </c>
      <c s="6" t="s">
        <v>2777</v>
      </c>
      <c t="s">
        <v>4</v>
      </c>
      <c s="26" t="s">
        <v>2778</v>
      </c>
      <c s="27" t="s">
        <v>54</v>
      </c>
      <c s="28">
        <v>5.777</v>
      </c>
      <c s="27">
        <v>0</v>
      </c>
      <c s="27">
        <f>ROUND(G30*H30,6)</f>
      </c>
      <c r="L30" s="29">
        <v>0</v>
      </c>
      <c s="24">
        <f>ROUND(ROUND(L30,2)*ROUND(G30,3),2)</f>
      </c>
      <c s="27" t="s">
        <v>55</v>
      </c>
      <c>
        <f>(M30*21)/100</f>
      </c>
      <c t="s">
        <v>27</v>
      </c>
    </row>
    <row r="31" spans="1:5" ht="12.75" customHeight="1">
      <c r="A31" s="30" t="s">
        <v>56</v>
      </c>
      <c r="E31" s="31" t="s">
        <v>2779</v>
      </c>
    </row>
    <row r="32" spans="1:5" ht="12.75" customHeight="1">
      <c r="A32" s="30" t="s">
        <v>57</v>
      </c>
      <c r="E32" s="32" t="s">
        <v>4</v>
      </c>
    </row>
    <row r="33" spans="5:5" ht="12.75" customHeight="1">
      <c r="E33" s="31" t="s">
        <v>2770</v>
      </c>
    </row>
    <row r="34" spans="1:16" ht="12.75" customHeight="1">
      <c r="A34" t="s">
        <v>50</v>
      </c>
      <c s="6" t="s">
        <v>76</v>
      </c>
      <c s="6" t="s">
        <v>2780</v>
      </c>
      <c t="s">
        <v>4</v>
      </c>
      <c s="26" t="s">
        <v>2781</v>
      </c>
      <c s="27" t="s">
        <v>54</v>
      </c>
      <c s="28">
        <v>173.313</v>
      </c>
      <c s="27">
        <v>0</v>
      </c>
      <c s="27">
        <f>ROUND(G34*H34,6)</f>
      </c>
      <c r="L34" s="29">
        <v>0</v>
      </c>
      <c s="24">
        <f>ROUND(ROUND(L34,2)*ROUND(G34,3),2)</f>
      </c>
      <c s="27" t="s">
        <v>55</v>
      </c>
      <c>
        <f>(M34*21)/100</f>
      </c>
      <c t="s">
        <v>27</v>
      </c>
    </row>
    <row r="35" spans="1:5" ht="12.75" customHeight="1">
      <c r="A35" s="30" t="s">
        <v>56</v>
      </c>
      <c r="E35" s="31" t="s">
        <v>2782</v>
      </c>
    </row>
    <row r="36" spans="1:5" ht="12.75" customHeight="1">
      <c r="A36" s="30" t="s">
        <v>57</v>
      </c>
      <c r="E36" s="32" t="s">
        <v>4</v>
      </c>
    </row>
    <row r="37" spans="5:5" ht="12.75" customHeight="1">
      <c r="E37" s="31" t="s">
        <v>2770</v>
      </c>
    </row>
    <row r="38" spans="1:16" ht="12.75" customHeight="1">
      <c r="A38" t="s">
        <v>50</v>
      </c>
      <c s="6" t="s">
        <v>79</v>
      </c>
      <c s="6" t="s">
        <v>2783</v>
      </c>
      <c t="s">
        <v>4</v>
      </c>
      <c s="26" t="s">
        <v>2784</v>
      </c>
      <c s="27" t="s">
        <v>54</v>
      </c>
      <c s="28">
        <v>0.578</v>
      </c>
      <c s="27">
        <v>0</v>
      </c>
      <c s="27">
        <f>ROUND(G38*H38,6)</f>
      </c>
      <c r="L38" s="29">
        <v>0</v>
      </c>
      <c s="24">
        <f>ROUND(ROUND(L38,2)*ROUND(G38,3),2)</f>
      </c>
      <c s="27" t="s">
        <v>55</v>
      </c>
      <c>
        <f>(M38*21)/100</f>
      </c>
      <c t="s">
        <v>27</v>
      </c>
    </row>
    <row r="39" spans="1:5" ht="12.75" customHeight="1">
      <c r="A39" s="30" t="s">
        <v>56</v>
      </c>
      <c r="E39" s="31" t="s">
        <v>2785</v>
      </c>
    </row>
    <row r="40" spans="1:5" ht="12.75" customHeight="1">
      <c r="A40" s="30" t="s">
        <v>57</v>
      </c>
      <c r="E40" s="32" t="s">
        <v>4</v>
      </c>
    </row>
    <row r="41" spans="5:5" ht="12.75" customHeight="1">
      <c r="E41" s="31" t="s">
        <v>2770</v>
      </c>
    </row>
    <row r="42" spans="1:16" ht="12.75" customHeight="1">
      <c r="A42" t="s">
        <v>50</v>
      </c>
      <c s="6" t="s">
        <v>83</v>
      </c>
      <c s="6" t="s">
        <v>2786</v>
      </c>
      <c t="s">
        <v>4</v>
      </c>
      <c s="26" t="s">
        <v>2787</v>
      </c>
      <c s="27" t="s">
        <v>54</v>
      </c>
      <c s="28">
        <v>4.044</v>
      </c>
      <c s="27">
        <v>0</v>
      </c>
      <c s="27">
        <f>ROUND(G42*H42,6)</f>
      </c>
      <c r="L42" s="29">
        <v>0</v>
      </c>
      <c s="24">
        <f>ROUND(ROUND(L42,2)*ROUND(G42,3),2)</f>
      </c>
      <c s="27" t="s">
        <v>55</v>
      </c>
      <c>
        <f>(M42*21)/100</f>
      </c>
      <c t="s">
        <v>27</v>
      </c>
    </row>
    <row r="43" spans="1:5" ht="12.75" customHeight="1">
      <c r="A43" s="30" t="s">
        <v>56</v>
      </c>
      <c r="E43" s="31" t="s">
        <v>2788</v>
      </c>
    </row>
    <row r="44" spans="1:5" ht="12.75" customHeight="1">
      <c r="A44" s="30" t="s">
        <v>57</v>
      </c>
      <c r="E44" s="32" t="s">
        <v>4</v>
      </c>
    </row>
    <row r="45" spans="5:5" ht="12.75" customHeight="1">
      <c r="E45" s="31" t="s">
        <v>2770</v>
      </c>
    </row>
    <row r="46" spans="1:16" ht="12.75" customHeight="1">
      <c r="A46" t="s">
        <v>50</v>
      </c>
      <c s="6" t="s">
        <v>86</v>
      </c>
      <c s="6" t="s">
        <v>2789</v>
      </c>
      <c t="s">
        <v>4</v>
      </c>
      <c s="26" t="s">
        <v>2790</v>
      </c>
      <c s="27" t="s">
        <v>54</v>
      </c>
      <c s="28">
        <v>2.311</v>
      </c>
      <c s="27">
        <v>0</v>
      </c>
      <c s="27">
        <f>ROUND(G46*H46,6)</f>
      </c>
      <c r="L46" s="29">
        <v>0</v>
      </c>
      <c s="24">
        <f>ROUND(ROUND(L46,2)*ROUND(G46,3),2)</f>
      </c>
      <c s="27" t="s">
        <v>55</v>
      </c>
      <c>
        <f>(M46*21)/100</f>
      </c>
      <c t="s">
        <v>27</v>
      </c>
    </row>
    <row r="47" spans="1:5" ht="12.75" customHeight="1">
      <c r="A47" s="30" t="s">
        <v>56</v>
      </c>
      <c r="E47" s="31" t="s">
        <v>2791</v>
      </c>
    </row>
    <row r="48" spans="1:5" ht="12.75" customHeight="1">
      <c r="A48" s="30" t="s">
        <v>57</v>
      </c>
      <c r="E48" s="32" t="s">
        <v>4</v>
      </c>
    </row>
    <row r="49" spans="5:5" ht="12.75" customHeight="1">
      <c r="E49" s="31" t="s">
        <v>2770</v>
      </c>
    </row>
    <row r="50" spans="1:16" ht="12.75" customHeight="1">
      <c r="A50" t="s">
        <v>50</v>
      </c>
      <c s="6" t="s">
        <v>89</v>
      </c>
      <c s="6" t="s">
        <v>2792</v>
      </c>
      <c t="s">
        <v>4</v>
      </c>
      <c s="26" t="s">
        <v>2793</v>
      </c>
      <c s="27" t="s">
        <v>54</v>
      </c>
      <c s="28">
        <v>0.96</v>
      </c>
      <c s="27">
        <v>0</v>
      </c>
      <c s="27">
        <f>ROUND(G50*H50,6)</f>
      </c>
      <c r="L50" s="29">
        <v>0</v>
      </c>
      <c s="24">
        <f>ROUND(ROUND(L50,2)*ROUND(G50,3),2)</f>
      </c>
      <c s="27" t="s">
        <v>55</v>
      </c>
      <c>
        <f>(M50*21)/100</f>
      </c>
      <c t="s">
        <v>27</v>
      </c>
    </row>
    <row r="51" spans="1:5" ht="12.75" customHeight="1">
      <c r="A51" s="30" t="s">
        <v>56</v>
      </c>
      <c r="E51" s="31" t="s">
        <v>2794</v>
      </c>
    </row>
    <row r="52" spans="1:5" ht="12.75" customHeight="1">
      <c r="A52" s="30" t="s">
        <v>57</v>
      </c>
      <c r="E52" s="32" t="s">
        <v>4</v>
      </c>
    </row>
    <row r="53" spans="5:5" ht="12.75" customHeight="1">
      <c r="E53" s="31" t="s">
        <v>2770</v>
      </c>
    </row>
    <row r="54" spans="1:16" ht="12.75" customHeight="1">
      <c r="A54" t="s">
        <v>50</v>
      </c>
      <c s="6" t="s">
        <v>92</v>
      </c>
      <c s="6" t="s">
        <v>2795</v>
      </c>
      <c t="s">
        <v>4</v>
      </c>
      <c s="26" t="s">
        <v>2796</v>
      </c>
      <c s="27" t="s">
        <v>54</v>
      </c>
      <c s="28">
        <v>28.886</v>
      </c>
      <c s="27">
        <v>0</v>
      </c>
      <c s="27">
        <f>ROUND(G54*H54,6)</f>
      </c>
      <c r="L54" s="29">
        <v>0</v>
      </c>
      <c s="24">
        <f>ROUND(ROUND(L54,2)*ROUND(G54,3),2)</f>
      </c>
      <c s="27" t="s">
        <v>2797</v>
      </c>
      <c>
        <f>(M54*21)/100</f>
      </c>
      <c t="s">
        <v>27</v>
      </c>
    </row>
    <row r="55" spans="1:5" ht="12.75" customHeight="1">
      <c r="A55" s="30" t="s">
        <v>56</v>
      </c>
      <c r="E55" s="31" t="s">
        <v>2798</v>
      </c>
    </row>
    <row r="56" spans="1:5" ht="12.75" customHeight="1">
      <c r="A56" s="30" t="s">
        <v>57</v>
      </c>
      <c r="E56" s="32" t="s">
        <v>4</v>
      </c>
    </row>
    <row r="57" spans="5:5" ht="12.75" customHeight="1">
      <c r="E57" s="31" t="s">
        <v>2770</v>
      </c>
    </row>
    <row r="58" spans="1:16" ht="12.75" customHeight="1">
      <c r="A58" t="s">
        <v>50</v>
      </c>
      <c s="6" t="s">
        <v>95</v>
      </c>
      <c s="6" t="s">
        <v>2799</v>
      </c>
      <c t="s">
        <v>4</v>
      </c>
      <c s="26" t="s">
        <v>2800</v>
      </c>
      <c s="27" t="s">
        <v>54</v>
      </c>
      <c s="28">
        <v>1.733</v>
      </c>
      <c s="27">
        <v>0</v>
      </c>
      <c s="27">
        <f>ROUND(G58*H58,6)</f>
      </c>
      <c r="L58" s="29">
        <v>0</v>
      </c>
      <c s="24">
        <f>ROUND(ROUND(L58,2)*ROUND(G58,3),2)</f>
      </c>
      <c s="27" t="s">
        <v>55</v>
      </c>
      <c>
        <f>(M58*21)/100</f>
      </c>
      <c t="s">
        <v>27</v>
      </c>
    </row>
    <row r="59" spans="1:5" ht="12.75" customHeight="1">
      <c r="A59" s="30" t="s">
        <v>56</v>
      </c>
      <c r="E59" s="31" t="s">
        <v>2801</v>
      </c>
    </row>
    <row r="60" spans="1:5" ht="12.75" customHeight="1">
      <c r="A60" s="30" t="s">
        <v>57</v>
      </c>
      <c r="E60" s="32" t="s">
        <v>4</v>
      </c>
    </row>
    <row r="61" spans="5:5" ht="12.75" customHeight="1">
      <c r="E61" s="31" t="s">
        <v>2770</v>
      </c>
    </row>
    <row r="62" spans="1:16" ht="12.75" customHeight="1">
      <c r="A62" t="s">
        <v>50</v>
      </c>
      <c s="6" t="s">
        <v>99</v>
      </c>
      <c s="6" t="s">
        <v>2802</v>
      </c>
      <c t="s">
        <v>4</v>
      </c>
      <c s="26" t="s">
        <v>2803</v>
      </c>
      <c s="27" t="s">
        <v>54</v>
      </c>
      <c s="28">
        <v>3.466</v>
      </c>
      <c s="27">
        <v>0</v>
      </c>
      <c s="27">
        <f>ROUND(G62*H62,6)</f>
      </c>
      <c r="L62" s="29">
        <v>0</v>
      </c>
      <c s="24">
        <f>ROUND(ROUND(L62,2)*ROUND(G62,3),2)</f>
      </c>
      <c s="27" t="s">
        <v>55</v>
      </c>
      <c>
        <f>(M62*21)/100</f>
      </c>
      <c t="s">
        <v>27</v>
      </c>
    </row>
    <row r="63" spans="1:5" ht="12.75" customHeight="1">
      <c r="A63" s="30" t="s">
        <v>56</v>
      </c>
      <c r="E63" s="31" t="s">
        <v>2804</v>
      </c>
    </row>
    <row r="64" spans="1:5" ht="12.75" customHeight="1">
      <c r="A64" s="30" t="s">
        <v>57</v>
      </c>
      <c r="E64" s="32" t="s">
        <v>4</v>
      </c>
    </row>
    <row r="65" spans="5:5" ht="12.75" customHeight="1">
      <c r="E65" s="31" t="s">
        <v>2770</v>
      </c>
    </row>
    <row r="66" spans="1:16" ht="12.75" customHeight="1">
      <c r="A66" t="s">
        <v>50</v>
      </c>
      <c s="6" t="s">
        <v>102</v>
      </c>
      <c s="6" t="s">
        <v>2805</v>
      </c>
      <c t="s">
        <v>4</v>
      </c>
      <c s="26" t="s">
        <v>2806</v>
      </c>
      <c s="27" t="s">
        <v>54</v>
      </c>
      <c s="28">
        <v>42</v>
      </c>
      <c s="27">
        <v>0</v>
      </c>
      <c s="27">
        <f>ROUND(G66*H66,6)</f>
      </c>
      <c r="L66" s="29">
        <v>0</v>
      </c>
      <c s="24">
        <f>ROUND(ROUND(L66,2)*ROUND(G66,3),2)</f>
      </c>
      <c s="27" t="s">
        <v>55</v>
      </c>
      <c>
        <f>(M66*21)/100</f>
      </c>
      <c t="s">
        <v>27</v>
      </c>
    </row>
    <row r="67" spans="1:5" ht="12.75" customHeight="1">
      <c r="A67" s="30" t="s">
        <v>56</v>
      </c>
      <c r="E67" s="31" t="s">
        <v>2807</v>
      </c>
    </row>
    <row r="68" spans="1:5" ht="12.75" customHeight="1">
      <c r="A68" s="30" t="s">
        <v>57</v>
      </c>
      <c r="E68" s="32" t="s">
        <v>4</v>
      </c>
    </row>
    <row r="69" spans="5:5" ht="12.75" customHeight="1">
      <c r="E69" s="31" t="s">
        <v>2770</v>
      </c>
    </row>
    <row r="70" spans="1:16" ht="12.75" customHeight="1">
      <c r="A70" t="s">
        <v>50</v>
      </c>
      <c s="6" t="s">
        <v>105</v>
      </c>
      <c s="6" t="s">
        <v>2808</v>
      </c>
      <c t="s">
        <v>4</v>
      </c>
      <c s="26" t="s">
        <v>2809</v>
      </c>
      <c s="27" t="s">
        <v>54</v>
      </c>
      <c s="28">
        <v>6.1</v>
      </c>
      <c s="27">
        <v>0</v>
      </c>
      <c s="27">
        <f>ROUND(G70*H70,6)</f>
      </c>
      <c r="L70" s="29">
        <v>0</v>
      </c>
      <c s="24">
        <f>ROUND(ROUND(L70,2)*ROUND(G70,3),2)</f>
      </c>
      <c s="27" t="s">
        <v>55</v>
      </c>
      <c>
        <f>(M70*21)/100</f>
      </c>
      <c t="s">
        <v>27</v>
      </c>
    </row>
    <row r="71" spans="1:5" ht="12.75" customHeight="1">
      <c r="A71" s="30" t="s">
        <v>56</v>
      </c>
      <c r="E71" s="31" t="s">
        <v>2810</v>
      </c>
    </row>
    <row r="72" spans="1:5" ht="12.75" customHeight="1">
      <c r="A72" s="30" t="s">
        <v>57</v>
      </c>
      <c r="E72" s="32" t="s">
        <v>4</v>
      </c>
    </row>
    <row r="73" spans="5:5" ht="12.75" customHeight="1">
      <c r="E73" s="31" t="s">
        <v>2770</v>
      </c>
    </row>
    <row r="74" spans="1:16" ht="12.75" customHeight="1">
      <c r="A74" t="s">
        <v>50</v>
      </c>
      <c s="6" t="s">
        <v>108</v>
      </c>
      <c s="6" t="s">
        <v>2811</v>
      </c>
      <c t="s">
        <v>4</v>
      </c>
      <c s="26" t="s">
        <v>2812</v>
      </c>
      <c s="27" t="s">
        <v>54</v>
      </c>
      <c s="28">
        <v>202.199</v>
      </c>
      <c s="27">
        <v>0</v>
      </c>
      <c s="27">
        <f>ROUND(G74*H74,6)</f>
      </c>
      <c r="L74" s="29">
        <v>0</v>
      </c>
      <c s="24">
        <f>ROUND(ROUND(L74,2)*ROUND(G74,3),2)</f>
      </c>
      <c s="27" t="s">
        <v>55</v>
      </c>
      <c>
        <f>(M74*21)/100</f>
      </c>
      <c t="s">
        <v>27</v>
      </c>
    </row>
    <row r="75" spans="1:5" ht="12.75" customHeight="1">
      <c r="A75" s="30" t="s">
        <v>56</v>
      </c>
      <c r="E75" s="31" t="s">
        <v>2813</v>
      </c>
    </row>
    <row r="76" spans="1:5" ht="12.75" customHeight="1">
      <c r="A76" s="30" t="s">
        <v>57</v>
      </c>
      <c r="E76" s="32" t="s">
        <v>4</v>
      </c>
    </row>
    <row r="77" spans="5:5" ht="12.75" customHeight="1">
      <c r="E77" s="31" t="s">
        <v>2770</v>
      </c>
    </row>
    <row r="78" spans="1:16" ht="12.75" customHeight="1">
      <c r="A78" t="s">
        <v>50</v>
      </c>
      <c s="6" t="s">
        <v>111</v>
      </c>
      <c s="6" t="s">
        <v>2814</v>
      </c>
      <c t="s">
        <v>4</v>
      </c>
      <c s="26" t="s">
        <v>2815</v>
      </c>
      <c s="27" t="s">
        <v>54</v>
      </c>
      <c s="28">
        <v>346.626</v>
      </c>
      <c s="27">
        <v>0</v>
      </c>
      <c s="27">
        <f>ROUND(G78*H78,6)</f>
      </c>
      <c r="L78" s="29">
        <v>0</v>
      </c>
      <c s="24">
        <f>ROUND(ROUND(L78,2)*ROUND(G78,3),2)</f>
      </c>
      <c s="27" t="s">
        <v>55</v>
      </c>
      <c>
        <f>(M78*21)/100</f>
      </c>
      <c t="s">
        <v>27</v>
      </c>
    </row>
    <row r="79" spans="1:5" ht="12.75" customHeight="1">
      <c r="A79" s="30" t="s">
        <v>56</v>
      </c>
      <c r="E79" s="31" t="s">
        <v>2816</v>
      </c>
    </row>
    <row r="80" spans="1:5" ht="12.75" customHeight="1">
      <c r="A80" s="30" t="s">
        <v>57</v>
      </c>
      <c r="E80" s="32" t="s">
        <v>4</v>
      </c>
    </row>
    <row r="81" spans="5:5" ht="12.75" customHeight="1">
      <c r="E81" s="31" t="s">
        <v>2770</v>
      </c>
    </row>
    <row r="82" spans="1:16" ht="12.75" customHeight="1">
      <c r="A82" t="s">
        <v>50</v>
      </c>
      <c s="6" t="s">
        <v>114</v>
      </c>
      <c s="6" t="s">
        <v>2817</v>
      </c>
      <c t="s">
        <v>4</v>
      </c>
      <c s="26" t="s">
        <v>2818</v>
      </c>
      <c s="27" t="s">
        <v>54</v>
      </c>
      <c s="28">
        <v>78</v>
      </c>
      <c s="27">
        <v>0</v>
      </c>
      <c s="27">
        <f>ROUND(G82*H82,6)</f>
      </c>
      <c r="L82" s="29">
        <v>0</v>
      </c>
      <c s="24">
        <f>ROUND(ROUND(L82,2)*ROUND(G82,3),2)</f>
      </c>
      <c s="27" t="s">
        <v>55</v>
      </c>
      <c>
        <f>(M82*21)/100</f>
      </c>
      <c t="s">
        <v>27</v>
      </c>
    </row>
    <row r="83" spans="1:5" ht="12.75" customHeight="1">
      <c r="A83" s="30" t="s">
        <v>56</v>
      </c>
      <c r="E83" s="31" t="s">
        <v>2819</v>
      </c>
    </row>
    <row r="84" spans="1:5" ht="12.75" customHeight="1">
      <c r="A84" s="30" t="s">
        <v>57</v>
      </c>
      <c r="E84" s="32" t="s">
        <v>4</v>
      </c>
    </row>
    <row r="85" spans="5:5" ht="12.75" customHeight="1">
      <c r="E85" s="31" t="s">
        <v>2770</v>
      </c>
    </row>
    <row r="86" spans="1:16" ht="12.75" customHeight="1">
      <c r="A86" t="s">
        <v>50</v>
      </c>
      <c s="6" t="s">
        <v>117</v>
      </c>
      <c s="6" t="s">
        <v>2820</v>
      </c>
      <c t="s">
        <v>4</v>
      </c>
      <c s="26" t="s">
        <v>2821</v>
      </c>
      <c s="27" t="s">
        <v>54</v>
      </c>
      <c s="28">
        <v>261.703</v>
      </c>
      <c s="27">
        <v>0</v>
      </c>
      <c s="27">
        <f>ROUND(G86*H86,6)</f>
      </c>
      <c r="L86" s="29">
        <v>0</v>
      </c>
      <c s="24">
        <f>ROUND(ROUND(L86,2)*ROUND(G86,3),2)</f>
      </c>
      <c s="27" t="s">
        <v>55</v>
      </c>
      <c>
        <f>(M86*21)/100</f>
      </c>
      <c t="s">
        <v>27</v>
      </c>
    </row>
    <row r="87" spans="1:5" ht="12.75" customHeight="1">
      <c r="A87" s="30" t="s">
        <v>56</v>
      </c>
      <c r="E87" s="31" t="s">
        <v>2822</v>
      </c>
    </row>
    <row r="88" spans="1:5" ht="12.75" customHeight="1">
      <c r="A88" s="30" t="s">
        <v>57</v>
      </c>
      <c r="E88" s="32" t="s">
        <v>4</v>
      </c>
    </row>
    <row r="89" spans="5:5" ht="12.75" customHeight="1">
      <c r="E89" s="31" t="s">
        <v>2770</v>
      </c>
    </row>
    <row r="90" spans="1:13" ht="12.75" customHeight="1">
      <c r="A90" t="s">
        <v>47</v>
      </c>
      <c r="C90" s="7" t="s">
        <v>51</v>
      </c>
      <c r="E90" s="25" t="s">
        <v>59</v>
      </c>
      <c r="J90" s="24">
        <f>0</f>
      </c>
      <c s="24">
        <f>0</f>
      </c>
      <c s="24">
        <f>0+L91+L95+L99+L103+L107+L111+L115+L119+L123+L127+L131+L135+L139+L143+L147+L151+L155+L159+L163+L167+L171+L175</f>
      </c>
      <c s="24">
        <f>0+M91+M95+M99+M103+M107+M111+M115+M119+M123+M127+M131+M135+M139+M143+M147+M151+M155+M159+M163+M167+M171+M175</f>
      </c>
    </row>
    <row r="91" spans="1:16" ht="12.75" customHeight="1">
      <c r="A91" t="s">
        <v>50</v>
      </c>
      <c s="6" t="s">
        <v>121</v>
      </c>
      <c s="6" t="s">
        <v>2823</v>
      </c>
      <c t="s">
        <v>4</v>
      </c>
      <c s="26" t="s">
        <v>2824</v>
      </c>
      <c s="27" t="s">
        <v>782</v>
      </c>
      <c s="28">
        <v>854</v>
      </c>
      <c s="27">
        <v>0</v>
      </c>
      <c s="27">
        <f>ROUND(G91*H91,6)</f>
      </c>
      <c r="L91" s="29">
        <v>0</v>
      </c>
      <c s="24">
        <f>ROUND(ROUND(L91,2)*ROUND(G91,3),2)</f>
      </c>
      <c s="27" t="s">
        <v>55</v>
      </c>
      <c>
        <f>(M91*21)/100</f>
      </c>
      <c t="s">
        <v>27</v>
      </c>
    </row>
    <row r="92" spans="1:5" ht="12.75" customHeight="1">
      <c r="A92" s="30" t="s">
        <v>56</v>
      </c>
      <c r="E92" s="31" t="s">
        <v>2825</v>
      </c>
    </row>
    <row r="93" spans="1:5" ht="12.75" customHeight="1">
      <c r="A93" s="30" t="s">
        <v>57</v>
      </c>
      <c r="E93" s="32" t="s">
        <v>4</v>
      </c>
    </row>
    <row r="94" spans="5:5" ht="12.75" customHeight="1">
      <c r="E94" s="31" t="s">
        <v>2826</v>
      </c>
    </row>
    <row r="95" spans="1:16" ht="12.75" customHeight="1">
      <c r="A95" t="s">
        <v>50</v>
      </c>
      <c s="6" t="s">
        <v>126</v>
      </c>
      <c s="6" t="s">
        <v>2827</v>
      </c>
      <c t="s">
        <v>4</v>
      </c>
      <c s="26" t="s">
        <v>2828</v>
      </c>
      <c s="27" t="s">
        <v>98</v>
      </c>
      <c s="28">
        <v>796</v>
      </c>
      <c s="27">
        <v>0</v>
      </c>
      <c s="27">
        <f>ROUND(G95*H95,6)</f>
      </c>
      <c r="L95" s="29">
        <v>0</v>
      </c>
      <c s="24">
        <f>ROUND(ROUND(L95,2)*ROUND(G95,3),2)</f>
      </c>
      <c s="27" t="s">
        <v>55</v>
      </c>
      <c>
        <f>(M95*21)/100</f>
      </c>
      <c t="s">
        <v>27</v>
      </c>
    </row>
    <row r="96" spans="1:5" ht="12.75" customHeight="1">
      <c r="A96" s="30" t="s">
        <v>56</v>
      </c>
      <c r="E96" s="31" t="s">
        <v>2829</v>
      </c>
    </row>
    <row r="97" spans="1:5" ht="12.75" customHeight="1">
      <c r="A97" s="30" t="s">
        <v>57</v>
      </c>
      <c r="E97" s="32" t="s">
        <v>4</v>
      </c>
    </row>
    <row r="98" spans="5:5" ht="12.75" customHeight="1">
      <c r="E98" s="31" t="s">
        <v>2830</v>
      </c>
    </row>
    <row r="99" spans="1:16" ht="12.75" customHeight="1">
      <c r="A99" t="s">
        <v>50</v>
      </c>
      <c s="6" t="s">
        <v>130</v>
      </c>
      <c s="6" t="s">
        <v>2831</v>
      </c>
      <c t="s">
        <v>4</v>
      </c>
      <c s="26" t="s">
        <v>2832</v>
      </c>
      <c s="27" t="s">
        <v>98</v>
      </c>
      <c s="28">
        <v>796</v>
      </c>
      <c s="27">
        <v>5E-05</v>
      </c>
      <c s="27">
        <f>ROUND(G99*H99,6)</f>
      </c>
      <c r="L99" s="29">
        <v>0</v>
      </c>
      <c s="24">
        <f>ROUND(ROUND(L99,2)*ROUND(G99,3),2)</f>
      </c>
      <c s="27" t="s">
        <v>55</v>
      </c>
      <c>
        <f>(M99*21)/100</f>
      </c>
      <c t="s">
        <v>27</v>
      </c>
    </row>
    <row r="100" spans="1:5" ht="12.75" customHeight="1">
      <c r="A100" s="30" t="s">
        <v>56</v>
      </c>
      <c r="E100" s="31" t="s">
        <v>2833</v>
      </c>
    </row>
    <row r="101" spans="1:5" ht="12.75" customHeight="1">
      <c r="A101" s="30" t="s">
        <v>57</v>
      </c>
      <c r="E101" s="32" t="s">
        <v>4</v>
      </c>
    </row>
    <row r="102" spans="5:5" ht="12.75" customHeight="1">
      <c r="E102" s="31" t="s">
        <v>2834</v>
      </c>
    </row>
    <row r="103" spans="1:16" ht="12.75" customHeight="1">
      <c r="A103" t="s">
        <v>50</v>
      </c>
      <c s="6" t="s">
        <v>133</v>
      </c>
      <c s="6" t="s">
        <v>2835</v>
      </c>
      <c t="s">
        <v>4</v>
      </c>
      <c s="26" t="s">
        <v>2836</v>
      </c>
      <c s="27" t="s">
        <v>66</v>
      </c>
      <c s="28">
        <v>60</v>
      </c>
      <c s="27">
        <v>0</v>
      </c>
      <c s="27">
        <f>ROUND(G103*H103,6)</f>
      </c>
      <c r="L103" s="29">
        <v>0</v>
      </c>
      <c s="24">
        <f>ROUND(ROUND(L103,2)*ROUND(G103,3),2)</f>
      </c>
      <c s="27" t="s">
        <v>55</v>
      </c>
      <c>
        <f>(M103*21)/100</f>
      </c>
      <c t="s">
        <v>27</v>
      </c>
    </row>
    <row r="104" spans="1:5" ht="12.75" customHeight="1">
      <c r="A104" s="30" t="s">
        <v>56</v>
      </c>
      <c r="E104" s="31" t="s">
        <v>2837</v>
      </c>
    </row>
    <row r="105" spans="1:5" ht="12.75" customHeight="1">
      <c r="A105" s="30" t="s">
        <v>57</v>
      </c>
      <c r="E105" s="32" t="s">
        <v>4</v>
      </c>
    </row>
    <row r="106" spans="5:5" ht="12.75" customHeight="1">
      <c r="E106" s="31" t="s">
        <v>2838</v>
      </c>
    </row>
    <row r="107" spans="1:16" ht="12.75" customHeight="1">
      <c r="A107" t="s">
        <v>50</v>
      </c>
      <c s="6" t="s">
        <v>136</v>
      </c>
      <c s="6" t="s">
        <v>2839</v>
      </c>
      <c t="s">
        <v>4</v>
      </c>
      <c s="26" t="s">
        <v>2840</v>
      </c>
      <c s="27" t="s">
        <v>66</v>
      </c>
      <c s="28">
        <v>1866.686</v>
      </c>
      <c s="27">
        <v>0</v>
      </c>
      <c s="27">
        <f>ROUND(G107*H107,6)</f>
      </c>
      <c r="L107" s="29">
        <v>0</v>
      </c>
      <c s="24">
        <f>ROUND(ROUND(L107,2)*ROUND(G107,3),2)</f>
      </c>
      <c s="27" t="s">
        <v>55</v>
      </c>
      <c>
        <f>(M107*21)/100</f>
      </c>
      <c t="s">
        <v>27</v>
      </c>
    </row>
    <row r="108" spans="1:5" ht="12.75" customHeight="1">
      <c r="A108" s="30" t="s">
        <v>56</v>
      </c>
      <c r="E108" s="31" t="s">
        <v>2841</v>
      </c>
    </row>
    <row r="109" spans="1:5" ht="12.75" customHeight="1">
      <c r="A109" s="30" t="s">
        <v>57</v>
      </c>
      <c r="E109" s="32" t="s">
        <v>4</v>
      </c>
    </row>
    <row r="110" spans="5:5" ht="12.75" customHeight="1">
      <c r="E110" s="31" t="s">
        <v>2842</v>
      </c>
    </row>
    <row r="111" spans="1:16" ht="12.75" customHeight="1">
      <c r="A111" t="s">
        <v>50</v>
      </c>
      <c s="6" t="s">
        <v>139</v>
      </c>
      <c s="6" t="s">
        <v>2843</v>
      </c>
      <c t="s">
        <v>4</v>
      </c>
      <c s="26" t="s">
        <v>2844</v>
      </c>
      <c s="27" t="s">
        <v>66</v>
      </c>
      <c s="28">
        <v>940.45</v>
      </c>
      <c s="27">
        <v>0</v>
      </c>
      <c s="27">
        <f>ROUND(G111*H111,6)</f>
      </c>
      <c r="L111" s="29">
        <v>0</v>
      </c>
      <c s="24">
        <f>ROUND(ROUND(L111,2)*ROUND(G111,3),2)</f>
      </c>
      <c s="27" t="s">
        <v>55</v>
      </c>
      <c>
        <f>(M111*21)/100</f>
      </c>
      <c t="s">
        <v>27</v>
      </c>
    </row>
    <row r="112" spans="1:5" ht="12.75" customHeight="1">
      <c r="A112" s="30" t="s">
        <v>56</v>
      </c>
      <c r="E112" s="31" t="s">
        <v>2845</v>
      </c>
    </row>
    <row r="113" spans="1:5" ht="12.75" customHeight="1">
      <c r="A113" s="30" t="s">
        <v>57</v>
      </c>
      <c r="E113" s="32" t="s">
        <v>4</v>
      </c>
    </row>
    <row r="114" spans="5:5" ht="12.75" customHeight="1">
      <c r="E114" s="31" t="s">
        <v>2846</v>
      </c>
    </row>
    <row r="115" spans="1:16" ht="12.75" customHeight="1">
      <c r="A115" t="s">
        <v>50</v>
      </c>
      <c s="6" t="s">
        <v>142</v>
      </c>
      <c s="6" t="s">
        <v>2847</v>
      </c>
      <c t="s">
        <v>4</v>
      </c>
      <c s="26" t="s">
        <v>2848</v>
      </c>
      <c s="27" t="s">
        <v>66</v>
      </c>
      <c s="28">
        <v>748.9</v>
      </c>
      <c s="27">
        <v>0</v>
      </c>
      <c s="27">
        <f>ROUND(G115*H115,6)</f>
      </c>
      <c r="L115" s="29">
        <v>0</v>
      </c>
      <c s="24">
        <f>ROUND(ROUND(L115,2)*ROUND(G115,3),2)</f>
      </c>
      <c s="27" t="s">
        <v>55</v>
      </c>
      <c>
        <f>(M115*21)/100</f>
      </c>
      <c t="s">
        <v>27</v>
      </c>
    </row>
    <row r="116" spans="1:5" ht="12.75" customHeight="1">
      <c r="A116" s="30" t="s">
        <v>56</v>
      </c>
      <c r="E116" s="31" t="s">
        <v>2849</v>
      </c>
    </row>
    <row r="117" spans="1:5" ht="12.75" customHeight="1">
      <c r="A117" s="30" t="s">
        <v>57</v>
      </c>
      <c r="E117" s="32" t="s">
        <v>4</v>
      </c>
    </row>
    <row r="118" spans="5:5" ht="12.75" customHeight="1">
      <c r="E118" s="31" t="s">
        <v>2850</v>
      </c>
    </row>
    <row r="119" spans="1:16" ht="12.75" customHeight="1">
      <c r="A119" t="s">
        <v>50</v>
      </c>
      <c s="6" t="s">
        <v>145</v>
      </c>
      <c s="6" t="s">
        <v>2851</v>
      </c>
      <c t="s">
        <v>4</v>
      </c>
      <c s="26" t="s">
        <v>2852</v>
      </c>
      <c s="27" t="s">
        <v>66</v>
      </c>
      <c s="28">
        <v>4645.386</v>
      </c>
      <c s="27">
        <v>0</v>
      </c>
      <c s="27">
        <f>ROUND(G119*H119,6)</f>
      </c>
      <c r="L119" s="29">
        <v>0</v>
      </c>
      <c s="24">
        <f>ROUND(ROUND(L119,2)*ROUND(G119,3),2)</f>
      </c>
      <c s="27" t="s">
        <v>55</v>
      </c>
      <c>
        <f>(M119*21)/100</f>
      </c>
      <c t="s">
        <v>27</v>
      </c>
    </row>
    <row r="120" spans="1:5" ht="12.75" customHeight="1">
      <c r="A120" s="30" t="s">
        <v>56</v>
      </c>
      <c r="E120" s="31" t="s">
        <v>2853</v>
      </c>
    </row>
    <row r="121" spans="1:5" ht="12.75" customHeight="1">
      <c r="A121" s="30" t="s">
        <v>57</v>
      </c>
      <c r="E121" s="32" t="s">
        <v>4</v>
      </c>
    </row>
    <row r="122" spans="5:5" ht="12.75" customHeight="1">
      <c r="E122" s="31" t="s">
        <v>2854</v>
      </c>
    </row>
    <row r="123" spans="1:16" ht="12.75" customHeight="1">
      <c r="A123" t="s">
        <v>50</v>
      </c>
      <c s="6" t="s">
        <v>148</v>
      </c>
      <c s="6" t="s">
        <v>2855</v>
      </c>
      <c t="s">
        <v>4</v>
      </c>
      <c s="26" t="s">
        <v>2856</v>
      </c>
      <c s="27" t="s">
        <v>98</v>
      </c>
      <c s="28">
        <v>796</v>
      </c>
      <c s="27">
        <v>0</v>
      </c>
      <c s="27">
        <f>ROUND(G123*H123,6)</f>
      </c>
      <c r="L123" s="29">
        <v>0</v>
      </c>
      <c s="24">
        <f>ROUND(ROUND(L123,2)*ROUND(G123,3),2)</f>
      </c>
      <c s="27" t="s">
        <v>55</v>
      </c>
      <c>
        <f>(M123*21)/100</f>
      </c>
      <c t="s">
        <v>27</v>
      </c>
    </row>
    <row r="124" spans="1:5" ht="12.75" customHeight="1">
      <c r="A124" s="30" t="s">
        <v>56</v>
      </c>
      <c r="E124" s="31" t="s">
        <v>2857</v>
      </c>
    </row>
    <row r="125" spans="1:5" ht="12.75" customHeight="1">
      <c r="A125" s="30" t="s">
        <v>57</v>
      </c>
      <c r="E125" s="32" t="s">
        <v>4</v>
      </c>
    </row>
    <row r="126" spans="5:5" ht="12.75" customHeight="1">
      <c r="E126" s="31" t="s">
        <v>2858</v>
      </c>
    </row>
    <row r="127" spans="1:16" ht="12.75" customHeight="1">
      <c r="A127" t="s">
        <v>50</v>
      </c>
      <c s="6" t="s">
        <v>151</v>
      </c>
      <c s="6" t="s">
        <v>2859</v>
      </c>
      <c t="s">
        <v>4</v>
      </c>
      <c s="26" t="s">
        <v>2860</v>
      </c>
      <c s="27" t="s">
        <v>98</v>
      </c>
      <c s="28">
        <v>796</v>
      </c>
      <c s="27">
        <v>0</v>
      </c>
      <c s="27">
        <f>ROUND(G127*H127,6)</f>
      </c>
      <c r="L127" s="29">
        <v>0</v>
      </c>
      <c s="24">
        <f>ROUND(ROUND(L127,2)*ROUND(G127,3),2)</f>
      </c>
      <c s="27" t="s">
        <v>55</v>
      </c>
      <c>
        <f>(M127*21)/100</f>
      </c>
      <c t="s">
        <v>27</v>
      </c>
    </row>
    <row r="128" spans="1:5" ht="12.75" customHeight="1">
      <c r="A128" s="30" t="s">
        <v>56</v>
      </c>
      <c r="E128" s="31" t="s">
        <v>2861</v>
      </c>
    </row>
    <row r="129" spans="1:5" ht="12.75" customHeight="1">
      <c r="A129" s="30" t="s">
        <v>57</v>
      </c>
      <c r="E129" s="32" t="s">
        <v>4</v>
      </c>
    </row>
    <row r="130" spans="5:5" ht="12.75" customHeight="1">
      <c r="E130" s="31" t="s">
        <v>2858</v>
      </c>
    </row>
    <row r="131" spans="1:16" ht="12.75" customHeight="1">
      <c r="A131" t="s">
        <v>50</v>
      </c>
      <c s="6" t="s">
        <v>154</v>
      </c>
      <c s="6" t="s">
        <v>2862</v>
      </c>
      <c t="s">
        <v>4</v>
      </c>
      <c s="26" t="s">
        <v>2863</v>
      </c>
      <c s="27" t="s">
        <v>98</v>
      </c>
      <c s="28">
        <v>796</v>
      </c>
      <c s="27">
        <v>0</v>
      </c>
      <c s="27">
        <f>ROUND(G131*H131,6)</f>
      </c>
      <c r="L131" s="29">
        <v>0</v>
      </c>
      <c s="24">
        <f>ROUND(ROUND(L131,2)*ROUND(G131,3),2)</f>
      </c>
      <c s="27" t="s">
        <v>55</v>
      </c>
      <c>
        <f>(M131*21)/100</f>
      </c>
      <c t="s">
        <v>27</v>
      </c>
    </row>
    <row r="132" spans="1:5" ht="12.75" customHeight="1">
      <c r="A132" s="30" t="s">
        <v>56</v>
      </c>
      <c r="E132" s="31" t="s">
        <v>2864</v>
      </c>
    </row>
    <row r="133" spans="1:5" ht="12.75" customHeight="1">
      <c r="A133" s="30" t="s">
        <v>57</v>
      </c>
      <c r="E133" s="32" t="s">
        <v>4</v>
      </c>
    </row>
    <row r="134" spans="5:5" ht="12.75" customHeight="1">
      <c r="E134" s="31" t="s">
        <v>2858</v>
      </c>
    </row>
    <row r="135" spans="1:16" ht="12.75" customHeight="1">
      <c r="A135" t="s">
        <v>50</v>
      </c>
      <c s="6" t="s">
        <v>157</v>
      </c>
      <c s="6" t="s">
        <v>2865</v>
      </c>
      <c t="s">
        <v>4</v>
      </c>
      <c s="26" t="s">
        <v>2866</v>
      </c>
      <c s="27" t="s">
        <v>782</v>
      </c>
      <c s="28">
        <v>4270</v>
      </c>
      <c s="27">
        <v>0</v>
      </c>
      <c s="27">
        <f>ROUND(G135*H135,6)</f>
      </c>
      <c r="L135" s="29">
        <v>0</v>
      </c>
      <c s="24">
        <f>ROUND(ROUND(L135,2)*ROUND(G135,3),2)</f>
      </c>
      <c s="27" t="s">
        <v>55</v>
      </c>
      <c>
        <f>(M135*21)/100</f>
      </c>
      <c t="s">
        <v>27</v>
      </c>
    </row>
    <row r="136" spans="1:5" ht="12.75" customHeight="1">
      <c r="A136" s="30" t="s">
        <v>56</v>
      </c>
      <c r="E136" s="31" t="s">
        <v>2867</v>
      </c>
    </row>
    <row r="137" spans="1:5" ht="12.75" customHeight="1">
      <c r="A137" s="30" t="s">
        <v>57</v>
      </c>
      <c r="E137" s="32" t="s">
        <v>4</v>
      </c>
    </row>
    <row r="138" spans="5:5" ht="12.75" customHeight="1">
      <c r="E138" s="31" t="s">
        <v>2868</v>
      </c>
    </row>
    <row r="139" spans="1:16" ht="12.75" customHeight="1">
      <c r="A139" t="s">
        <v>50</v>
      </c>
      <c s="6" t="s">
        <v>161</v>
      </c>
      <c s="6" t="s">
        <v>2869</v>
      </c>
      <c t="s">
        <v>4</v>
      </c>
      <c s="26" t="s">
        <v>2870</v>
      </c>
      <c s="27" t="s">
        <v>98</v>
      </c>
      <c s="28">
        <v>3184</v>
      </c>
      <c s="27">
        <v>0</v>
      </c>
      <c s="27">
        <f>ROUND(G139*H139,6)</f>
      </c>
      <c r="L139" s="29">
        <v>0</v>
      </c>
      <c s="24">
        <f>ROUND(ROUND(L139,2)*ROUND(G139,3),2)</f>
      </c>
      <c s="27" t="s">
        <v>55</v>
      </c>
      <c>
        <f>(M139*21)/100</f>
      </c>
      <c t="s">
        <v>27</v>
      </c>
    </row>
    <row r="140" spans="1:5" ht="12.75" customHeight="1">
      <c r="A140" s="30" t="s">
        <v>56</v>
      </c>
      <c r="E140" s="31" t="s">
        <v>2871</v>
      </c>
    </row>
    <row r="141" spans="1:5" ht="12.75" customHeight="1">
      <c r="A141" s="30" t="s">
        <v>57</v>
      </c>
      <c r="E141" s="32" t="s">
        <v>4</v>
      </c>
    </row>
    <row r="142" spans="5:5" ht="12.75" customHeight="1">
      <c r="E142" s="31" t="s">
        <v>2858</v>
      </c>
    </row>
    <row r="143" spans="1:16" ht="12.75" customHeight="1">
      <c r="A143" t="s">
        <v>50</v>
      </c>
      <c s="6" t="s">
        <v>164</v>
      </c>
      <c s="6" t="s">
        <v>2872</v>
      </c>
      <c t="s">
        <v>4</v>
      </c>
      <c s="26" t="s">
        <v>2873</v>
      </c>
      <c s="27" t="s">
        <v>98</v>
      </c>
      <c s="28">
        <v>3184</v>
      </c>
      <c s="27">
        <v>0</v>
      </c>
      <c s="27">
        <f>ROUND(G143*H143,6)</f>
      </c>
      <c r="L143" s="29">
        <v>0</v>
      </c>
      <c s="24">
        <f>ROUND(ROUND(L143,2)*ROUND(G143,3),2)</f>
      </c>
      <c s="27" t="s">
        <v>55</v>
      </c>
      <c>
        <f>(M143*21)/100</f>
      </c>
      <c t="s">
        <v>27</v>
      </c>
    </row>
    <row r="144" spans="1:5" ht="12.75" customHeight="1">
      <c r="A144" s="30" t="s">
        <v>56</v>
      </c>
      <c r="E144" s="31" t="s">
        <v>2874</v>
      </c>
    </row>
    <row r="145" spans="1:5" ht="12.75" customHeight="1">
      <c r="A145" s="30" t="s">
        <v>57</v>
      </c>
      <c r="E145" s="32" t="s">
        <v>4</v>
      </c>
    </row>
    <row r="146" spans="5:5" ht="12.75" customHeight="1">
      <c r="E146" s="31" t="s">
        <v>2858</v>
      </c>
    </row>
    <row r="147" spans="1:16" ht="12.75" customHeight="1">
      <c r="A147" t="s">
        <v>50</v>
      </c>
      <c s="6" t="s">
        <v>167</v>
      </c>
      <c s="6" t="s">
        <v>2875</v>
      </c>
      <c t="s">
        <v>4</v>
      </c>
      <c s="26" t="s">
        <v>2876</v>
      </c>
      <c s="27" t="s">
        <v>98</v>
      </c>
      <c s="28">
        <v>3184</v>
      </c>
      <c s="27">
        <v>0</v>
      </c>
      <c s="27">
        <f>ROUND(G147*H147,6)</f>
      </c>
      <c r="L147" s="29">
        <v>0</v>
      </c>
      <c s="24">
        <f>ROUND(ROUND(L147,2)*ROUND(G147,3),2)</f>
      </c>
      <c s="27" t="s">
        <v>55</v>
      </c>
      <c>
        <f>(M147*21)/100</f>
      </c>
      <c t="s">
        <v>27</v>
      </c>
    </row>
    <row r="148" spans="1:5" ht="12.75" customHeight="1">
      <c r="A148" s="30" t="s">
        <v>56</v>
      </c>
      <c r="E148" s="31" t="s">
        <v>2877</v>
      </c>
    </row>
    <row r="149" spans="1:5" ht="12.75" customHeight="1">
      <c r="A149" s="30" t="s">
        <v>57</v>
      </c>
      <c r="E149" s="32" t="s">
        <v>4</v>
      </c>
    </row>
    <row r="150" spans="5:5" ht="12.75" customHeight="1">
      <c r="E150" s="31" t="s">
        <v>2858</v>
      </c>
    </row>
    <row r="151" spans="1:16" ht="12.75" customHeight="1">
      <c r="A151" t="s">
        <v>50</v>
      </c>
      <c s="6" t="s">
        <v>170</v>
      </c>
      <c s="6" t="s">
        <v>2878</v>
      </c>
      <c t="s">
        <v>4</v>
      </c>
      <c s="26" t="s">
        <v>2879</v>
      </c>
      <c s="27" t="s">
        <v>66</v>
      </c>
      <c s="28">
        <v>323.276</v>
      </c>
      <c s="27">
        <v>0</v>
      </c>
      <c s="27">
        <f>ROUND(G151*H151,6)</f>
      </c>
      <c r="L151" s="29">
        <v>0</v>
      </c>
      <c s="24">
        <f>ROUND(ROUND(L151,2)*ROUND(G151,3),2)</f>
      </c>
      <c s="27" t="s">
        <v>55</v>
      </c>
      <c>
        <f>(M151*21)/100</f>
      </c>
      <c t="s">
        <v>27</v>
      </c>
    </row>
    <row r="152" spans="1:5" ht="12.75" customHeight="1">
      <c r="A152" s="30" t="s">
        <v>56</v>
      </c>
      <c r="E152" s="31" t="s">
        <v>2880</v>
      </c>
    </row>
    <row r="153" spans="1:5" ht="12.75" customHeight="1">
      <c r="A153" s="30" t="s">
        <v>57</v>
      </c>
      <c r="E153" s="32" t="s">
        <v>4</v>
      </c>
    </row>
    <row r="154" spans="5:5" ht="12.75" customHeight="1">
      <c r="E154" s="31" t="s">
        <v>2854</v>
      </c>
    </row>
    <row r="155" spans="1:16" ht="12.75" customHeight="1">
      <c r="A155" t="s">
        <v>50</v>
      </c>
      <c s="6" t="s">
        <v>173</v>
      </c>
      <c s="6" t="s">
        <v>2881</v>
      </c>
      <c t="s">
        <v>4</v>
      </c>
      <c s="26" t="s">
        <v>2882</v>
      </c>
      <c s="27" t="s">
        <v>66</v>
      </c>
      <c s="28">
        <v>7179.312</v>
      </c>
      <c s="27">
        <v>0</v>
      </c>
      <c s="27">
        <f>ROUND(G155*H155,6)</f>
      </c>
      <c r="L155" s="29">
        <v>0</v>
      </c>
      <c s="24">
        <f>ROUND(ROUND(L155,2)*ROUND(G155,3),2)</f>
      </c>
      <c s="27" t="s">
        <v>55</v>
      </c>
      <c>
        <f>(M155*21)/100</f>
      </c>
      <c t="s">
        <v>27</v>
      </c>
    </row>
    <row r="156" spans="1:5" ht="12.75" customHeight="1">
      <c r="A156" s="30" t="s">
        <v>56</v>
      </c>
      <c r="E156" s="31" t="s">
        <v>2883</v>
      </c>
    </row>
    <row r="157" spans="1:5" ht="12.75" customHeight="1">
      <c r="A157" s="30" t="s">
        <v>57</v>
      </c>
      <c r="E157" s="32" t="s">
        <v>4</v>
      </c>
    </row>
    <row r="158" spans="5:5" ht="12.75" customHeight="1">
      <c r="E158" s="31" t="s">
        <v>2854</v>
      </c>
    </row>
    <row r="159" spans="1:16" ht="12.75" customHeight="1">
      <c r="A159" t="s">
        <v>50</v>
      </c>
      <c s="6" t="s">
        <v>176</v>
      </c>
      <c s="6" t="s">
        <v>2884</v>
      </c>
      <c t="s">
        <v>4</v>
      </c>
      <c s="26" t="s">
        <v>2885</v>
      </c>
      <c s="27" t="s">
        <v>66</v>
      </c>
      <c s="28">
        <v>5122.722</v>
      </c>
      <c s="27">
        <v>0</v>
      </c>
      <c s="27">
        <f>ROUND(G159*H159,6)</f>
      </c>
      <c r="L159" s="29">
        <v>0</v>
      </c>
      <c s="24">
        <f>ROUND(ROUND(L159,2)*ROUND(G159,3),2)</f>
      </c>
      <c s="27" t="s">
        <v>55</v>
      </c>
      <c>
        <f>(M159*21)/100</f>
      </c>
      <c t="s">
        <v>27</v>
      </c>
    </row>
    <row r="160" spans="1:5" ht="12.75" customHeight="1">
      <c r="A160" s="30" t="s">
        <v>56</v>
      </c>
      <c r="E160" s="31" t="s">
        <v>2886</v>
      </c>
    </row>
    <row r="161" spans="1:5" ht="12.75" customHeight="1">
      <c r="A161" s="30" t="s">
        <v>57</v>
      </c>
      <c r="E161" s="32" t="s">
        <v>4</v>
      </c>
    </row>
    <row r="162" spans="5:5" ht="12.75" customHeight="1">
      <c r="E162" s="31" t="s">
        <v>2887</v>
      </c>
    </row>
    <row r="163" spans="1:16" ht="12.75" customHeight="1">
      <c r="A163" t="s">
        <v>50</v>
      </c>
      <c s="6" t="s">
        <v>179</v>
      </c>
      <c s="6" t="s">
        <v>2888</v>
      </c>
      <c t="s">
        <v>4</v>
      </c>
      <c s="26" t="s">
        <v>2889</v>
      </c>
      <c s="27" t="s">
        <v>66</v>
      </c>
      <c s="28">
        <v>3256.036</v>
      </c>
      <c s="27">
        <v>0</v>
      </c>
      <c s="27">
        <f>ROUND(G163*H163,6)</f>
      </c>
      <c r="L163" s="29">
        <v>0</v>
      </c>
      <c s="24">
        <f>ROUND(ROUND(L163,2)*ROUND(G163,3),2)</f>
      </c>
      <c s="27" t="s">
        <v>55</v>
      </c>
      <c>
        <f>(M163*21)/100</f>
      </c>
      <c t="s">
        <v>27</v>
      </c>
    </row>
    <row r="164" spans="1:5" ht="12.75" customHeight="1">
      <c r="A164" s="30" t="s">
        <v>56</v>
      </c>
      <c r="E164" s="31" t="s">
        <v>2890</v>
      </c>
    </row>
    <row r="165" spans="1:5" ht="12.75" customHeight="1">
      <c r="A165" s="30" t="s">
        <v>57</v>
      </c>
      <c r="E165" s="32" t="s">
        <v>4</v>
      </c>
    </row>
    <row r="166" spans="5:5" ht="12.75" customHeight="1">
      <c r="E166" s="31" t="s">
        <v>2891</v>
      </c>
    </row>
    <row r="167" spans="1:16" ht="12.75" customHeight="1">
      <c r="A167" t="s">
        <v>50</v>
      </c>
      <c s="6" t="s">
        <v>182</v>
      </c>
      <c s="6" t="s">
        <v>2892</v>
      </c>
      <c t="s">
        <v>4</v>
      </c>
      <c s="26" t="s">
        <v>2893</v>
      </c>
      <c s="27" t="s">
        <v>66</v>
      </c>
      <c s="28">
        <v>2460.036</v>
      </c>
      <c s="27">
        <v>0</v>
      </c>
      <c s="27">
        <f>ROUND(G167*H167,6)</f>
      </c>
      <c r="L167" s="29">
        <v>0</v>
      </c>
      <c s="24">
        <f>ROUND(ROUND(L167,2)*ROUND(G167,3),2)</f>
      </c>
      <c s="27" t="s">
        <v>55</v>
      </c>
      <c>
        <f>(M167*21)/100</f>
      </c>
      <c t="s">
        <v>27</v>
      </c>
    </row>
    <row r="168" spans="1:5" ht="12.75" customHeight="1">
      <c r="A168" s="30" t="s">
        <v>56</v>
      </c>
      <c r="E168" s="31" t="s">
        <v>2894</v>
      </c>
    </row>
    <row r="169" spans="1:5" ht="12.75" customHeight="1">
      <c r="A169" s="30" t="s">
        <v>57</v>
      </c>
      <c r="E169" s="32" t="s">
        <v>4</v>
      </c>
    </row>
    <row r="170" spans="5:5" ht="12.75" customHeight="1">
      <c r="E170" s="31" t="s">
        <v>2895</v>
      </c>
    </row>
    <row r="171" spans="1:16" ht="12.75" customHeight="1">
      <c r="A171" t="s">
        <v>50</v>
      </c>
      <c s="6" t="s">
        <v>185</v>
      </c>
      <c s="6" t="s">
        <v>2896</v>
      </c>
      <c t="s">
        <v>4</v>
      </c>
      <c s="26" t="s">
        <v>2897</v>
      </c>
      <c s="27" t="s">
        <v>98</v>
      </c>
      <c s="28">
        <v>796</v>
      </c>
      <c s="27">
        <v>0</v>
      </c>
      <c s="27">
        <f>ROUND(G171*H171,6)</f>
      </c>
      <c r="L171" s="29">
        <v>0</v>
      </c>
      <c s="24">
        <f>ROUND(ROUND(L171,2)*ROUND(G171,3),2)</f>
      </c>
      <c s="27" t="s">
        <v>55</v>
      </c>
      <c>
        <f>(M171*21)/100</f>
      </c>
      <c t="s">
        <v>27</v>
      </c>
    </row>
    <row r="172" spans="1:5" ht="12.75" customHeight="1">
      <c r="A172" s="30" t="s">
        <v>56</v>
      </c>
      <c r="E172" s="31" t="s">
        <v>2898</v>
      </c>
    </row>
    <row r="173" spans="1:5" ht="12.75" customHeight="1">
      <c r="A173" s="30" t="s">
        <v>57</v>
      </c>
      <c r="E173" s="32" t="s">
        <v>4</v>
      </c>
    </row>
    <row r="174" spans="5:5" ht="12.75" customHeight="1">
      <c r="E174" s="31" t="s">
        <v>2899</v>
      </c>
    </row>
    <row r="175" spans="1:16" ht="12.75" customHeight="1">
      <c r="A175" t="s">
        <v>50</v>
      </c>
      <c s="6" t="s">
        <v>188</v>
      </c>
      <c s="6" t="s">
        <v>2900</v>
      </c>
      <c t="s">
        <v>4</v>
      </c>
      <c s="26" t="s">
        <v>2901</v>
      </c>
      <c s="27" t="s">
        <v>782</v>
      </c>
      <c s="28">
        <v>2004.669</v>
      </c>
      <c s="27">
        <v>0</v>
      </c>
      <c s="27">
        <f>ROUND(G175*H175,6)</f>
      </c>
      <c r="L175" s="29">
        <v>0</v>
      </c>
      <c s="24">
        <f>ROUND(ROUND(L175,2)*ROUND(G175,3),2)</f>
      </c>
      <c s="27" t="s">
        <v>55</v>
      </c>
      <c>
        <f>(M175*21)/100</f>
      </c>
      <c t="s">
        <v>27</v>
      </c>
    </row>
    <row r="176" spans="1:5" ht="12.75" customHeight="1">
      <c r="A176" s="30" t="s">
        <v>56</v>
      </c>
      <c r="E176" s="31" t="s">
        <v>2902</v>
      </c>
    </row>
    <row r="177" spans="1:5" ht="12.75" customHeight="1">
      <c r="A177" s="30" t="s">
        <v>57</v>
      </c>
      <c r="E177" s="32" t="s">
        <v>4</v>
      </c>
    </row>
    <row r="178" spans="5:5" ht="12.75" customHeight="1">
      <c r="E178" s="31" t="s">
        <v>2903</v>
      </c>
    </row>
    <row r="179" spans="1:13" ht="12.75" customHeight="1">
      <c r="A179" t="s">
        <v>47</v>
      </c>
      <c r="C179" s="7" t="s">
        <v>83</v>
      </c>
      <c r="E179" s="25" t="s">
        <v>2904</v>
      </c>
      <c r="J179" s="24">
        <f>0</f>
      </c>
      <c s="24">
        <f>0</f>
      </c>
      <c s="24">
        <f>0+L180+L184+L188+L192+L196+L200+L204+L208+L212+L216+L220+L224+L228+L232+L236+L240</f>
      </c>
      <c s="24">
        <f>0+M180+M184+M188+M192+M196+M200+M204+M208+M212+M216+M220+M224+M228+M232+M236+M240</f>
      </c>
    </row>
    <row r="180" spans="1:16" ht="12.75" customHeight="1">
      <c r="A180" t="s">
        <v>50</v>
      </c>
      <c s="6" t="s">
        <v>191</v>
      </c>
      <c s="6" t="s">
        <v>2905</v>
      </c>
      <c t="s">
        <v>4</v>
      </c>
      <c s="26" t="s">
        <v>2906</v>
      </c>
      <c s="27" t="s">
        <v>264</v>
      </c>
      <c s="28">
        <v>16</v>
      </c>
      <c s="27">
        <v>0</v>
      </c>
      <c s="27">
        <f>ROUND(G180*H180,6)</f>
      </c>
      <c r="L180" s="29">
        <v>0</v>
      </c>
      <c s="24">
        <f>ROUND(ROUND(L180,2)*ROUND(G180,3),2)</f>
      </c>
      <c s="27" t="s">
        <v>55</v>
      </c>
      <c>
        <f>(M180*21)/100</f>
      </c>
      <c t="s">
        <v>27</v>
      </c>
    </row>
    <row r="181" spans="1:5" ht="12.75" customHeight="1">
      <c r="A181" s="30" t="s">
        <v>56</v>
      </c>
      <c r="E181" s="31" t="s">
        <v>2907</v>
      </c>
    </row>
    <row r="182" spans="1:5" ht="12.75" customHeight="1">
      <c r="A182" s="30" t="s">
        <v>57</v>
      </c>
      <c r="E182" s="32" t="s">
        <v>4</v>
      </c>
    </row>
    <row r="183" spans="5:5" ht="12.75" customHeight="1">
      <c r="E183" s="31" t="s">
        <v>2908</v>
      </c>
    </row>
    <row r="184" spans="1:16" ht="12.75" customHeight="1">
      <c r="A184" t="s">
        <v>50</v>
      </c>
      <c s="6" t="s">
        <v>194</v>
      </c>
      <c s="6" t="s">
        <v>2909</v>
      </c>
      <c t="s">
        <v>4</v>
      </c>
      <c s="26" t="s">
        <v>2910</v>
      </c>
      <c s="27" t="s">
        <v>66</v>
      </c>
      <c s="28">
        <v>25</v>
      </c>
      <c s="27">
        <v>0</v>
      </c>
      <c s="27">
        <f>ROUND(G184*H184,6)</f>
      </c>
      <c r="L184" s="29">
        <v>0</v>
      </c>
      <c s="24">
        <f>ROUND(ROUND(L184,2)*ROUND(G184,3),2)</f>
      </c>
      <c s="27" t="s">
        <v>55</v>
      </c>
      <c>
        <f>(M184*21)/100</f>
      </c>
      <c t="s">
        <v>27</v>
      </c>
    </row>
    <row r="185" spans="1:5" ht="12.75" customHeight="1">
      <c r="A185" s="30" t="s">
        <v>56</v>
      </c>
      <c r="E185" s="31" t="s">
        <v>2911</v>
      </c>
    </row>
    <row r="186" spans="1:5" ht="12.75" customHeight="1">
      <c r="A186" s="30" t="s">
        <v>57</v>
      </c>
      <c r="E186" s="32" t="s">
        <v>4</v>
      </c>
    </row>
    <row r="187" spans="5:5" ht="12.75" customHeight="1">
      <c r="E187" s="31" t="s">
        <v>2908</v>
      </c>
    </row>
    <row r="188" spans="1:16" ht="12.75" customHeight="1">
      <c r="A188" t="s">
        <v>50</v>
      </c>
      <c s="6" t="s">
        <v>197</v>
      </c>
      <c s="6" t="s">
        <v>2912</v>
      </c>
      <c t="s">
        <v>4</v>
      </c>
      <c s="26" t="s">
        <v>2913</v>
      </c>
      <c s="27" t="s">
        <v>782</v>
      </c>
      <c s="28">
        <v>190.5</v>
      </c>
      <c s="27">
        <v>0.00014</v>
      </c>
      <c s="27">
        <f>ROUND(G188*H188,6)</f>
      </c>
      <c r="L188" s="29">
        <v>0</v>
      </c>
      <c s="24">
        <f>ROUND(ROUND(L188,2)*ROUND(G188,3),2)</f>
      </c>
      <c s="27" t="s">
        <v>55</v>
      </c>
      <c>
        <f>(M188*21)/100</f>
      </c>
      <c t="s">
        <v>27</v>
      </c>
    </row>
    <row r="189" spans="1:5" ht="12.75" customHeight="1">
      <c r="A189" s="30" t="s">
        <v>56</v>
      </c>
      <c r="E189" s="31" t="s">
        <v>2914</v>
      </c>
    </row>
    <row r="190" spans="1:5" ht="12.75" customHeight="1">
      <c r="A190" s="30" t="s">
        <v>57</v>
      </c>
      <c r="E190" s="32" t="s">
        <v>4</v>
      </c>
    </row>
    <row r="191" spans="5:5" ht="12.75" customHeight="1">
      <c r="E191" s="31" t="s">
        <v>2908</v>
      </c>
    </row>
    <row r="192" spans="1:16" ht="12.75" customHeight="1">
      <c r="A192" t="s">
        <v>50</v>
      </c>
      <c s="6" t="s">
        <v>200</v>
      </c>
      <c s="6" t="s">
        <v>2915</v>
      </c>
      <c t="s">
        <v>4</v>
      </c>
      <c s="26" t="s">
        <v>2916</v>
      </c>
      <c s="27" t="s">
        <v>782</v>
      </c>
      <c s="28">
        <v>626.12</v>
      </c>
      <c s="27">
        <v>0.00014</v>
      </c>
      <c s="27">
        <f>ROUND(G192*H192,6)</f>
      </c>
      <c r="L192" s="29">
        <v>0</v>
      </c>
      <c s="24">
        <f>ROUND(ROUND(L192,2)*ROUND(G192,3),2)</f>
      </c>
      <c s="27" t="s">
        <v>55</v>
      </c>
      <c>
        <f>(M192*21)/100</f>
      </c>
      <c t="s">
        <v>27</v>
      </c>
    </row>
    <row r="193" spans="1:5" ht="12.75" customHeight="1">
      <c r="A193" s="30" t="s">
        <v>56</v>
      </c>
      <c r="E193" s="31" t="s">
        <v>2917</v>
      </c>
    </row>
    <row r="194" spans="1:5" ht="12.75" customHeight="1">
      <c r="A194" s="30" t="s">
        <v>57</v>
      </c>
      <c r="E194" s="32" t="s">
        <v>4</v>
      </c>
    </row>
    <row r="195" spans="5:5" ht="12.75" customHeight="1">
      <c r="E195" s="31" t="s">
        <v>2908</v>
      </c>
    </row>
    <row r="196" spans="1:16" ht="12.75" customHeight="1">
      <c r="A196" t="s">
        <v>50</v>
      </c>
      <c s="6" t="s">
        <v>203</v>
      </c>
      <c s="6" t="s">
        <v>2918</v>
      </c>
      <c t="s">
        <v>4</v>
      </c>
      <c s="26" t="s">
        <v>2919</v>
      </c>
      <c s="27" t="s">
        <v>98</v>
      </c>
      <c s="28">
        <v>48.4</v>
      </c>
      <c s="27">
        <v>0</v>
      </c>
      <c s="27">
        <f>ROUND(G196*H196,6)</f>
      </c>
      <c r="L196" s="29">
        <v>0</v>
      </c>
      <c s="24">
        <f>ROUND(ROUND(L196,2)*ROUND(G196,3),2)</f>
      </c>
      <c s="27" t="s">
        <v>55</v>
      </c>
      <c>
        <f>(M196*21)/100</f>
      </c>
      <c t="s">
        <v>27</v>
      </c>
    </row>
    <row r="197" spans="1:5" ht="12.75" customHeight="1">
      <c r="A197" s="30" t="s">
        <v>56</v>
      </c>
      <c r="E197" s="31" t="s">
        <v>2920</v>
      </c>
    </row>
    <row r="198" spans="1:5" ht="12.75" customHeight="1">
      <c r="A198" s="30" t="s">
        <v>57</v>
      </c>
      <c r="E198" s="32" t="s">
        <v>4</v>
      </c>
    </row>
    <row r="199" spans="5:5" ht="12.75" customHeight="1">
      <c r="E199" s="31" t="s">
        <v>2921</v>
      </c>
    </row>
    <row r="200" spans="1:16" ht="12.75" customHeight="1">
      <c r="A200" t="s">
        <v>50</v>
      </c>
      <c s="6" t="s">
        <v>206</v>
      </c>
      <c s="6" t="s">
        <v>2922</v>
      </c>
      <c t="s">
        <v>4</v>
      </c>
      <c s="26" t="s">
        <v>2923</v>
      </c>
      <c s="27" t="s">
        <v>82</v>
      </c>
      <c s="28">
        <v>81</v>
      </c>
      <c s="27">
        <v>0</v>
      </c>
      <c s="27">
        <f>ROUND(G200*H200,6)</f>
      </c>
      <c r="L200" s="29">
        <v>0</v>
      </c>
      <c s="24">
        <f>ROUND(ROUND(L200,2)*ROUND(G200,3),2)</f>
      </c>
      <c s="27" t="s">
        <v>55</v>
      </c>
      <c>
        <f>(M200*21)/100</f>
      </c>
      <c t="s">
        <v>27</v>
      </c>
    </row>
    <row r="201" spans="1:5" ht="12.75" customHeight="1">
      <c r="A201" s="30" t="s">
        <v>56</v>
      </c>
      <c r="E201" s="31" t="s">
        <v>2924</v>
      </c>
    </row>
    <row r="202" spans="1:5" ht="12.75" customHeight="1">
      <c r="A202" s="30" t="s">
        <v>57</v>
      </c>
      <c r="E202" s="32" t="s">
        <v>4</v>
      </c>
    </row>
    <row r="203" spans="5:5" ht="12.75" customHeight="1">
      <c r="E203" s="31" t="s">
        <v>2925</v>
      </c>
    </row>
    <row r="204" spans="1:16" ht="12.75" customHeight="1">
      <c r="A204" t="s">
        <v>50</v>
      </c>
      <c s="6" t="s">
        <v>209</v>
      </c>
      <c s="6" t="s">
        <v>2926</v>
      </c>
      <c t="s">
        <v>4</v>
      </c>
      <c s="26" t="s">
        <v>2927</v>
      </c>
      <c s="27" t="s">
        <v>82</v>
      </c>
      <c s="28">
        <v>118.6</v>
      </c>
      <c s="27">
        <v>0</v>
      </c>
      <c s="27">
        <f>ROUND(G204*H204,6)</f>
      </c>
      <c r="L204" s="29">
        <v>0</v>
      </c>
      <c s="24">
        <f>ROUND(ROUND(L204,2)*ROUND(G204,3),2)</f>
      </c>
      <c s="27" t="s">
        <v>55</v>
      </c>
      <c>
        <f>(M204*21)/100</f>
      </c>
      <c t="s">
        <v>27</v>
      </c>
    </row>
    <row r="205" spans="1:5" ht="12.75" customHeight="1">
      <c r="A205" s="30" t="s">
        <v>56</v>
      </c>
      <c r="E205" s="31" t="s">
        <v>2928</v>
      </c>
    </row>
    <row r="206" spans="1:5" ht="12.75" customHeight="1">
      <c r="A206" s="30" t="s">
        <v>57</v>
      </c>
      <c r="E206" s="32" t="s">
        <v>4</v>
      </c>
    </row>
    <row r="207" spans="5:5" ht="12.75" customHeight="1">
      <c r="E207" s="31" t="s">
        <v>2925</v>
      </c>
    </row>
    <row r="208" spans="1:16" ht="12.75" customHeight="1">
      <c r="A208" t="s">
        <v>50</v>
      </c>
      <c s="6" t="s">
        <v>212</v>
      </c>
      <c s="6" t="s">
        <v>2929</v>
      </c>
      <c t="s">
        <v>4</v>
      </c>
      <c s="26" t="s">
        <v>2930</v>
      </c>
      <c s="27" t="s">
        <v>98</v>
      </c>
      <c s="28">
        <v>1</v>
      </c>
      <c s="27">
        <v>0</v>
      </c>
      <c s="27">
        <f>ROUND(G208*H208,6)</f>
      </c>
      <c r="L208" s="29">
        <v>0</v>
      </c>
      <c s="24">
        <f>ROUND(ROUND(L208,2)*ROUND(G208,3),2)</f>
      </c>
      <c s="27" t="s">
        <v>55</v>
      </c>
      <c>
        <f>(M208*21)/100</f>
      </c>
      <c t="s">
        <v>27</v>
      </c>
    </row>
    <row r="209" spans="1:5" ht="12.75" customHeight="1">
      <c r="A209" s="30" t="s">
        <v>56</v>
      </c>
      <c r="E209" s="31" t="s">
        <v>2931</v>
      </c>
    </row>
    <row r="210" spans="1:5" ht="12.75" customHeight="1">
      <c r="A210" s="30" t="s">
        <v>57</v>
      </c>
      <c r="E210" s="32" t="s">
        <v>4</v>
      </c>
    </row>
    <row r="211" spans="5:5" ht="12.75" customHeight="1">
      <c r="E211" s="31" t="s">
        <v>2921</v>
      </c>
    </row>
    <row r="212" spans="1:16" ht="12.75" customHeight="1">
      <c r="A212" t="s">
        <v>50</v>
      </c>
      <c s="6" t="s">
        <v>215</v>
      </c>
      <c s="6" t="s">
        <v>2932</v>
      </c>
      <c t="s">
        <v>4</v>
      </c>
      <c s="26" t="s">
        <v>2933</v>
      </c>
      <c s="27" t="s">
        <v>98</v>
      </c>
      <c s="28">
        <v>1</v>
      </c>
      <c s="27">
        <v>0</v>
      </c>
      <c s="27">
        <f>ROUND(G212*H212,6)</f>
      </c>
      <c r="L212" s="29">
        <v>0</v>
      </c>
      <c s="24">
        <f>ROUND(ROUND(L212,2)*ROUND(G212,3),2)</f>
      </c>
      <c s="27" t="s">
        <v>55</v>
      </c>
      <c>
        <f>(M212*21)/100</f>
      </c>
      <c t="s">
        <v>27</v>
      </c>
    </row>
    <row r="213" spans="1:5" ht="12.75" customHeight="1">
      <c r="A213" s="30" t="s">
        <v>56</v>
      </c>
      <c r="E213" s="31" t="s">
        <v>2933</v>
      </c>
    </row>
    <row r="214" spans="1:5" ht="12.75" customHeight="1">
      <c r="A214" s="30" t="s">
        <v>57</v>
      </c>
      <c r="E214" s="32" t="s">
        <v>4</v>
      </c>
    </row>
    <row r="215" spans="5:5" ht="12.75" customHeight="1">
      <c r="E215" s="31" t="s">
        <v>4</v>
      </c>
    </row>
    <row r="216" spans="1:16" ht="12.75" customHeight="1">
      <c r="A216" t="s">
        <v>50</v>
      </c>
      <c s="6" t="s">
        <v>218</v>
      </c>
      <c s="6" t="s">
        <v>2934</v>
      </c>
      <c t="s">
        <v>4</v>
      </c>
      <c s="26" t="s">
        <v>2935</v>
      </c>
      <c s="27" t="s">
        <v>82</v>
      </c>
      <c s="28">
        <v>88.6</v>
      </c>
      <c s="27">
        <v>0</v>
      </c>
      <c s="27">
        <f>ROUND(G216*H216,6)</f>
      </c>
      <c r="L216" s="29">
        <v>0</v>
      </c>
      <c s="24">
        <f>ROUND(ROUND(L216,2)*ROUND(G216,3),2)</f>
      </c>
      <c s="27" t="s">
        <v>55</v>
      </c>
      <c>
        <f>(M216*21)/100</f>
      </c>
      <c t="s">
        <v>27</v>
      </c>
    </row>
    <row r="217" spans="1:5" ht="12.75" customHeight="1">
      <c r="A217" s="30" t="s">
        <v>56</v>
      </c>
      <c r="E217" s="31" t="s">
        <v>2936</v>
      </c>
    </row>
    <row r="218" spans="1:5" ht="12.75" customHeight="1">
      <c r="A218" s="30" t="s">
        <v>57</v>
      </c>
      <c r="E218" s="32" t="s">
        <v>4</v>
      </c>
    </row>
    <row r="219" spans="5:5" ht="12.75" customHeight="1">
      <c r="E219" s="31" t="s">
        <v>4</v>
      </c>
    </row>
    <row r="220" spans="1:16" ht="12.75" customHeight="1">
      <c r="A220" t="s">
        <v>50</v>
      </c>
      <c s="6" t="s">
        <v>221</v>
      </c>
      <c s="6" t="s">
        <v>2937</v>
      </c>
      <c t="s">
        <v>4</v>
      </c>
      <c s="26" t="s">
        <v>2938</v>
      </c>
      <c s="27" t="s">
        <v>66</v>
      </c>
      <c s="28">
        <v>48.528</v>
      </c>
      <c s="27">
        <v>0</v>
      </c>
      <c s="27">
        <f>ROUND(G220*H220,6)</f>
      </c>
      <c r="L220" s="29">
        <v>0</v>
      </c>
      <c s="24">
        <f>ROUND(ROUND(L220,2)*ROUND(G220,3),2)</f>
      </c>
      <c s="27" t="s">
        <v>55</v>
      </c>
      <c>
        <f>(M220*21)/100</f>
      </c>
      <c t="s">
        <v>27</v>
      </c>
    </row>
    <row r="221" spans="1:5" ht="12.75" customHeight="1">
      <c r="A221" s="30" t="s">
        <v>56</v>
      </c>
      <c r="E221" s="31" t="s">
        <v>2939</v>
      </c>
    </row>
    <row r="222" spans="1:5" ht="12.75" customHeight="1">
      <c r="A222" s="30" t="s">
        <v>57</v>
      </c>
      <c r="E222" s="32" t="s">
        <v>4</v>
      </c>
    </row>
    <row r="223" spans="5:5" ht="12.75" customHeight="1">
      <c r="E223" s="31" t="s">
        <v>2940</v>
      </c>
    </row>
    <row r="224" spans="1:16" ht="12.75" customHeight="1">
      <c r="A224" t="s">
        <v>50</v>
      </c>
      <c s="6" t="s">
        <v>224</v>
      </c>
      <c s="6" t="s">
        <v>2941</v>
      </c>
      <c t="s">
        <v>4</v>
      </c>
      <c s="26" t="s">
        <v>2942</v>
      </c>
      <c s="27" t="s">
        <v>66</v>
      </c>
      <c s="28">
        <v>9011.5</v>
      </c>
      <c s="27">
        <v>0</v>
      </c>
      <c s="27">
        <f>ROUND(G224*H224,6)</f>
      </c>
      <c r="L224" s="29">
        <v>0</v>
      </c>
      <c s="24">
        <f>ROUND(ROUND(L224,2)*ROUND(G224,3),2)</f>
      </c>
      <c s="27" t="s">
        <v>55</v>
      </c>
      <c>
        <f>(M224*21)/100</f>
      </c>
      <c t="s">
        <v>27</v>
      </c>
    </row>
    <row r="225" spans="1:5" ht="12.75" customHeight="1">
      <c r="A225" s="30" t="s">
        <v>56</v>
      </c>
      <c r="E225" s="31" t="s">
        <v>2943</v>
      </c>
    </row>
    <row r="226" spans="1:5" ht="12.75" customHeight="1">
      <c r="A226" s="30" t="s">
        <v>57</v>
      </c>
      <c r="E226" s="32" t="s">
        <v>4</v>
      </c>
    </row>
    <row r="227" spans="5:5" ht="12.75" customHeight="1">
      <c r="E227" s="31" t="s">
        <v>2940</v>
      </c>
    </row>
    <row r="228" spans="1:16" ht="12.75" customHeight="1">
      <c r="A228" t="s">
        <v>50</v>
      </c>
      <c s="6" t="s">
        <v>227</v>
      </c>
      <c s="6" t="s">
        <v>2944</v>
      </c>
      <c t="s">
        <v>4</v>
      </c>
      <c s="26" t="s">
        <v>2945</v>
      </c>
      <c s="27" t="s">
        <v>54</v>
      </c>
      <c s="28">
        <v>1.908</v>
      </c>
      <c s="27">
        <v>0</v>
      </c>
      <c s="27">
        <f>ROUND(G228*H228,6)</f>
      </c>
      <c r="L228" s="29">
        <v>0</v>
      </c>
      <c s="24">
        <f>ROUND(ROUND(L228,2)*ROUND(G228,3),2)</f>
      </c>
      <c s="27" t="s">
        <v>55</v>
      </c>
      <c>
        <f>(M228*21)/100</f>
      </c>
      <c t="s">
        <v>27</v>
      </c>
    </row>
    <row r="229" spans="1:5" ht="12.75" customHeight="1">
      <c r="A229" s="30" t="s">
        <v>56</v>
      </c>
      <c r="E229" s="31" t="s">
        <v>2946</v>
      </c>
    </row>
    <row r="230" spans="1:5" ht="12.75" customHeight="1">
      <c r="A230" s="30" t="s">
        <v>57</v>
      </c>
      <c r="E230" s="32" t="s">
        <v>4</v>
      </c>
    </row>
    <row r="231" spans="5:5" ht="12.75" customHeight="1">
      <c r="E231" s="31" t="s">
        <v>4</v>
      </c>
    </row>
    <row r="232" spans="1:16" ht="12.75" customHeight="1">
      <c r="A232" t="s">
        <v>50</v>
      </c>
      <c s="6" t="s">
        <v>230</v>
      </c>
      <c s="6" t="s">
        <v>2947</v>
      </c>
      <c t="s">
        <v>4</v>
      </c>
      <c s="26" t="s">
        <v>2948</v>
      </c>
      <c s="27" t="s">
        <v>66</v>
      </c>
      <c s="28">
        <v>4.992</v>
      </c>
      <c s="27">
        <v>0</v>
      </c>
      <c s="27">
        <f>ROUND(G232*H232,6)</f>
      </c>
      <c r="L232" s="29">
        <v>0</v>
      </c>
      <c s="24">
        <f>ROUND(ROUND(L232,2)*ROUND(G232,3),2)</f>
      </c>
      <c s="27" t="s">
        <v>55</v>
      </c>
      <c>
        <f>(M232*21)/100</f>
      </c>
      <c t="s">
        <v>27</v>
      </c>
    </row>
    <row r="233" spans="1:5" ht="12.75" customHeight="1">
      <c r="A233" s="30" t="s">
        <v>56</v>
      </c>
      <c r="E233" s="31" t="s">
        <v>2949</v>
      </c>
    </row>
    <row r="234" spans="1:5" ht="12.75" customHeight="1">
      <c r="A234" s="30" t="s">
        <v>57</v>
      </c>
      <c r="E234" s="32" t="s">
        <v>4</v>
      </c>
    </row>
    <row r="235" spans="5:5" ht="12.75" customHeight="1">
      <c r="E235" s="31" t="s">
        <v>2950</v>
      </c>
    </row>
    <row r="236" spans="1:16" ht="12.75" customHeight="1">
      <c r="A236" t="s">
        <v>50</v>
      </c>
      <c s="6" t="s">
        <v>233</v>
      </c>
      <c s="6" t="s">
        <v>2951</v>
      </c>
      <c t="s">
        <v>4</v>
      </c>
      <c s="26" t="s">
        <v>2952</v>
      </c>
      <c s="27" t="s">
        <v>66</v>
      </c>
      <c s="28">
        <v>495.04</v>
      </c>
      <c s="27">
        <v>0</v>
      </c>
      <c s="27">
        <f>ROUND(G236*H236,6)</f>
      </c>
      <c r="L236" s="29">
        <v>0</v>
      </c>
      <c s="24">
        <f>ROUND(ROUND(L236,2)*ROUND(G236,3),2)</f>
      </c>
      <c s="27" t="s">
        <v>55</v>
      </c>
      <c>
        <f>(M236*21)/100</f>
      </c>
      <c t="s">
        <v>27</v>
      </c>
    </row>
    <row r="237" spans="1:5" ht="12.75" customHeight="1">
      <c r="A237" s="30" t="s">
        <v>56</v>
      </c>
      <c r="E237" s="31" t="s">
        <v>2953</v>
      </c>
    </row>
    <row r="238" spans="1:5" ht="12.75" customHeight="1">
      <c r="A238" s="30" t="s">
        <v>57</v>
      </c>
      <c r="E238" s="32" t="s">
        <v>4</v>
      </c>
    </row>
    <row r="239" spans="5:5" ht="12.75" customHeight="1">
      <c r="E239" s="31" t="s">
        <v>2950</v>
      </c>
    </row>
    <row r="240" spans="1:16" ht="12.75" customHeight="1">
      <c r="A240" t="s">
        <v>50</v>
      </c>
      <c s="6" t="s">
        <v>236</v>
      </c>
      <c s="6" t="s">
        <v>2954</v>
      </c>
      <c t="s">
        <v>4</v>
      </c>
      <c s="26" t="s">
        <v>2955</v>
      </c>
      <c s="27" t="s">
        <v>66</v>
      </c>
      <c s="28">
        <v>270.25</v>
      </c>
      <c s="27">
        <v>0</v>
      </c>
      <c s="27">
        <f>ROUND(G240*H240,6)</f>
      </c>
      <c r="L240" s="29">
        <v>0</v>
      </c>
      <c s="24">
        <f>ROUND(ROUND(L240,2)*ROUND(G240,3),2)</f>
      </c>
      <c s="27" t="s">
        <v>55</v>
      </c>
      <c>
        <f>(M240*21)/100</f>
      </c>
      <c t="s">
        <v>27</v>
      </c>
    </row>
    <row r="241" spans="1:5" ht="12.75" customHeight="1">
      <c r="A241" s="30" t="s">
        <v>56</v>
      </c>
      <c r="E241" s="31" t="s">
        <v>2956</v>
      </c>
    </row>
    <row r="242" spans="1:5" ht="12.75" customHeight="1">
      <c r="A242" s="30" t="s">
        <v>57</v>
      </c>
      <c r="E242" s="32" t="s">
        <v>4</v>
      </c>
    </row>
    <row r="243" spans="5:5" ht="12.75" customHeight="1">
      <c r="E243" s="31" t="s">
        <v>2950</v>
      </c>
    </row>
    <row r="244" spans="1:13" ht="12.75" customHeight="1">
      <c r="A244" t="s">
        <v>47</v>
      </c>
      <c r="C244" s="7" t="s">
        <v>2957</v>
      </c>
      <c r="E244" s="25" t="s">
        <v>2958</v>
      </c>
      <c r="J244" s="24">
        <f>0</f>
      </c>
      <c s="24">
        <f>0</f>
      </c>
      <c s="24">
        <f>0+L245+L249+L253+L257+L261+L265</f>
      </c>
      <c s="24">
        <f>0+M245+M249+M253+M257+M261+M265</f>
      </c>
    </row>
    <row r="245" spans="1:16" ht="12.75" customHeight="1">
      <c r="A245" t="s">
        <v>50</v>
      </c>
      <c s="6" t="s">
        <v>239</v>
      </c>
      <c s="6" t="s">
        <v>2959</v>
      </c>
      <c t="s">
        <v>4</v>
      </c>
      <c s="26" t="s">
        <v>2960</v>
      </c>
      <c s="27" t="s">
        <v>54</v>
      </c>
      <c s="28">
        <v>5777.101</v>
      </c>
      <c s="27">
        <v>0</v>
      </c>
      <c s="27">
        <f>ROUND(G245*H245,6)</f>
      </c>
      <c r="L245" s="29">
        <v>0</v>
      </c>
      <c s="24">
        <f>ROUND(ROUND(L245,2)*ROUND(G245,3),2)</f>
      </c>
      <c s="27" t="s">
        <v>55</v>
      </c>
      <c>
        <f>(M245*21)/100</f>
      </c>
      <c t="s">
        <v>27</v>
      </c>
    </row>
    <row r="246" spans="1:5" ht="12.75" customHeight="1">
      <c r="A246" s="30" t="s">
        <v>56</v>
      </c>
      <c r="E246" s="31" t="s">
        <v>2961</v>
      </c>
    </row>
    <row r="247" spans="1:5" ht="12.75" customHeight="1">
      <c r="A247" s="30" t="s">
        <v>57</v>
      </c>
      <c r="E247" s="32" t="s">
        <v>4</v>
      </c>
    </row>
    <row r="248" spans="5:5" ht="12.75" customHeight="1">
      <c r="E248" s="31" t="s">
        <v>2962</v>
      </c>
    </row>
    <row r="249" spans="1:16" ht="12.75" customHeight="1">
      <c r="A249" t="s">
        <v>50</v>
      </c>
      <c s="6" t="s">
        <v>243</v>
      </c>
      <c s="6" t="s">
        <v>2963</v>
      </c>
      <c t="s">
        <v>4</v>
      </c>
      <c s="26" t="s">
        <v>2964</v>
      </c>
      <c s="27" t="s">
        <v>54</v>
      </c>
      <c s="28">
        <v>135519.6</v>
      </c>
      <c s="27">
        <v>0</v>
      </c>
      <c s="27">
        <f>ROUND(G249*H249,6)</f>
      </c>
      <c r="L249" s="29">
        <v>0</v>
      </c>
      <c s="24">
        <f>ROUND(ROUND(L249,2)*ROUND(G249,3),2)</f>
      </c>
      <c s="27" t="s">
        <v>55</v>
      </c>
      <c>
        <f>(M249*21)/100</f>
      </c>
      <c t="s">
        <v>27</v>
      </c>
    </row>
    <row r="250" spans="1:5" ht="12.75" customHeight="1">
      <c r="A250" s="30" t="s">
        <v>56</v>
      </c>
      <c r="E250" s="31" t="s">
        <v>2965</v>
      </c>
    </row>
    <row r="251" spans="1:5" ht="12.75" customHeight="1">
      <c r="A251" s="30" t="s">
        <v>57</v>
      </c>
      <c r="E251" s="32" t="s">
        <v>4</v>
      </c>
    </row>
    <row r="252" spans="5:5" ht="12.75" customHeight="1">
      <c r="E252" s="31" t="s">
        <v>2962</v>
      </c>
    </row>
    <row r="253" spans="1:16" ht="12.75" customHeight="1">
      <c r="A253" t="s">
        <v>50</v>
      </c>
      <c s="6" t="s">
        <v>246</v>
      </c>
      <c s="6" t="s">
        <v>2966</v>
      </c>
      <c t="s">
        <v>4</v>
      </c>
      <c s="26" t="s">
        <v>2967</v>
      </c>
      <c s="27" t="s">
        <v>66</v>
      </c>
      <c s="28">
        <v>15</v>
      </c>
      <c s="27">
        <v>0</v>
      </c>
      <c s="27">
        <f>ROUND(G253*H253,6)</f>
      </c>
      <c r="L253" s="29">
        <v>0</v>
      </c>
      <c s="24">
        <f>ROUND(ROUND(L253,2)*ROUND(G253,3),2)</f>
      </c>
      <c s="27" t="s">
        <v>55</v>
      </c>
      <c>
        <f>(M253*21)/100</f>
      </c>
      <c t="s">
        <v>27</v>
      </c>
    </row>
    <row r="254" spans="1:5" ht="12.75" customHeight="1">
      <c r="A254" s="30" t="s">
        <v>56</v>
      </c>
      <c r="E254" s="31" t="s">
        <v>2968</v>
      </c>
    </row>
    <row r="255" spans="1:5" ht="12.75" customHeight="1">
      <c r="A255" s="30" t="s">
        <v>57</v>
      </c>
      <c r="E255" s="32" t="s">
        <v>4</v>
      </c>
    </row>
    <row r="256" spans="5:5" ht="12.75" customHeight="1">
      <c r="E256" s="31" t="s">
        <v>2969</v>
      </c>
    </row>
    <row r="257" spans="1:16" ht="12.75" customHeight="1">
      <c r="A257" t="s">
        <v>50</v>
      </c>
      <c s="6" t="s">
        <v>249</v>
      </c>
      <c s="6" t="s">
        <v>2970</v>
      </c>
      <c t="s">
        <v>4</v>
      </c>
      <c s="26" t="s">
        <v>2971</v>
      </c>
      <c s="27" t="s">
        <v>54</v>
      </c>
      <c s="28">
        <v>60.561</v>
      </c>
      <c s="27">
        <v>0</v>
      </c>
      <c s="27">
        <f>ROUND(G257*H257,6)</f>
      </c>
      <c r="L257" s="29">
        <v>0</v>
      </c>
      <c s="24">
        <f>ROUND(ROUND(L257,2)*ROUND(G257,3),2)</f>
      </c>
      <c s="27" t="s">
        <v>55</v>
      </c>
      <c>
        <f>(M257*21)/100</f>
      </c>
      <c t="s">
        <v>27</v>
      </c>
    </row>
    <row r="258" spans="1:5" ht="12.75" customHeight="1">
      <c r="A258" s="30" t="s">
        <v>56</v>
      </c>
      <c r="E258" s="31" t="s">
        <v>2972</v>
      </c>
    </row>
    <row r="259" spans="1:5" ht="12.75" customHeight="1">
      <c r="A259" s="30" t="s">
        <v>57</v>
      </c>
      <c r="E259" s="32" t="s">
        <v>4</v>
      </c>
    </row>
    <row r="260" spans="5:5" ht="12.75" customHeight="1">
      <c r="E260" s="31" t="s">
        <v>2973</v>
      </c>
    </row>
    <row r="261" spans="1:16" ht="12.75" customHeight="1">
      <c r="A261" t="s">
        <v>50</v>
      </c>
      <c s="6" t="s">
        <v>252</v>
      </c>
      <c s="6" t="s">
        <v>2974</v>
      </c>
      <c t="s">
        <v>4</v>
      </c>
      <c s="26" t="s">
        <v>2975</v>
      </c>
      <c s="27" t="s">
        <v>54</v>
      </c>
      <c s="28">
        <v>302.805</v>
      </c>
      <c s="27">
        <v>0</v>
      </c>
      <c s="27">
        <f>ROUND(G261*H261,6)</f>
      </c>
      <c r="L261" s="29">
        <v>0</v>
      </c>
      <c s="24">
        <f>ROUND(ROUND(L261,2)*ROUND(G261,3),2)</f>
      </c>
      <c s="27" t="s">
        <v>55</v>
      </c>
      <c>
        <f>(M261*21)/100</f>
      </c>
      <c t="s">
        <v>27</v>
      </c>
    </row>
    <row r="262" spans="1:5" ht="12.75" customHeight="1">
      <c r="A262" s="30" t="s">
        <v>56</v>
      </c>
      <c r="E262" s="31" t="s">
        <v>2976</v>
      </c>
    </row>
    <row r="263" spans="1:5" ht="12.75" customHeight="1">
      <c r="A263" s="30" t="s">
        <v>57</v>
      </c>
      <c r="E263" s="32" t="s">
        <v>4</v>
      </c>
    </row>
    <row r="264" spans="5:5" ht="12.75" customHeight="1">
      <c r="E264" s="31" t="s">
        <v>2973</v>
      </c>
    </row>
    <row r="265" spans="1:16" ht="12.75" customHeight="1">
      <c r="A265" t="s">
        <v>50</v>
      </c>
      <c s="6" t="s">
        <v>255</v>
      </c>
      <c s="6" t="s">
        <v>2977</v>
      </c>
      <c t="s">
        <v>4</v>
      </c>
      <c s="26" t="s">
        <v>2978</v>
      </c>
      <c s="27" t="s">
        <v>54</v>
      </c>
      <c s="28">
        <v>23.96</v>
      </c>
      <c s="27">
        <v>0</v>
      </c>
      <c s="27">
        <f>ROUND(G265*H265,6)</f>
      </c>
      <c r="L265" s="29">
        <v>0</v>
      </c>
      <c s="24">
        <f>ROUND(ROUND(L265,2)*ROUND(G265,3),2)</f>
      </c>
      <c s="27" t="s">
        <v>55</v>
      </c>
      <c>
        <f>(M265*21)/100</f>
      </c>
      <c t="s">
        <v>27</v>
      </c>
    </row>
    <row r="266" spans="1:5" ht="12.75" customHeight="1">
      <c r="A266" s="30" t="s">
        <v>56</v>
      </c>
      <c r="E266" s="31" t="s">
        <v>2979</v>
      </c>
    </row>
    <row r="267" spans="1:5" ht="12.75" customHeight="1">
      <c r="A267" s="30" t="s">
        <v>57</v>
      </c>
      <c r="E267" s="32" t="s">
        <v>4</v>
      </c>
    </row>
    <row r="268" spans="5:5" ht="12.75" customHeight="1">
      <c r="E268" s="31" t="s">
        <v>2980</v>
      </c>
    </row>
    <row r="269" spans="1:13" ht="12.75" customHeight="1">
      <c r="A269" t="s">
        <v>47</v>
      </c>
      <c r="C269" s="7" t="s">
        <v>2981</v>
      </c>
      <c r="E269" s="25" t="s">
        <v>2982</v>
      </c>
      <c r="J269" s="24">
        <f>0</f>
      </c>
      <c s="24">
        <f>0</f>
      </c>
      <c s="24">
        <f>0+L270</f>
      </c>
      <c s="24">
        <f>0+M270</f>
      </c>
    </row>
    <row r="270" spans="1:16" ht="12.75" customHeight="1">
      <c r="A270" t="s">
        <v>50</v>
      </c>
      <c s="6" t="s">
        <v>258</v>
      </c>
      <c s="6" t="s">
        <v>2983</v>
      </c>
      <c t="s">
        <v>4</v>
      </c>
      <c s="26" t="s">
        <v>2984</v>
      </c>
      <c s="27" t="s">
        <v>1918</v>
      </c>
      <c s="28">
        <v>1</v>
      </c>
      <c s="27">
        <v>0</v>
      </c>
      <c s="27">
        <f>ROUND(G270*H270,6)</f>
      </c>
      <c r="L270" s="29">
        <v>0</v>
      </c>
      <c s="24">
        <f>ROUND(ROUND(L270,2)*ROUND(G270,3),2)</f>
      </c>
      <c s="27" t="s">
        <v>55</v>
      </c>
      <c>
        <f>(M270*21)/100</f>
      </c>
      <c t="s">
        <v>27</v>
      </c>
    </row>
    <row r="271" spans="1:5" ht="12.75" customHeight="1">
      <c r="A271" s="30" t="s">
        <v>56</v>
      </c>
      <c r="E271" s="31" t="s">
        <v>2984</v>
      </c>
    </row>
    <row r="272" spans="1:5" ht="12.75" customHeight="1">
      <c r="A272" s="30" t="s">
        <v>57</v>
      </c>
      <c r="E272" s="32" t="s">
        <v>4</v>
      </c>
    </row>
    <row r="273" spans="5:5" ht="12.75" customHeight="1">
      <c r="E273" s="31" t="s">
        <v>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P3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2989</v>
      </c>
      <c r="E8" s="23" t="s">
        <v>2990</v>
      </c>
      <c r="J8" s="22">
        <f>0+J9+J26+J55+J64+J189+J198+J231+J288</f>
      </c>
      <c s="22">
        <f>0+K9+K26+K55+K64+K189+K198+K231+K288</f>
      </c>
      <c s="22">
        <f>0+L9+L26+L55+L64+L189+L198+L231+L288</f>
      </c>
      <c s="22">
        <f>0+M9+M26+M55+M64+M189+M198+M231+M288</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145</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2242</v>
      </c>
      <c t="s">
        <v>4</v>
      </c>
      <c s="26" t="s">
        <v>1044</v>
      </c>
      <c s="27" t="s">
        <v>54</v>
      </c>
      <c s="28">
        <v>150</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4</v>
      </c>
    </row>
    <row r="17" spans="5:5" ht="12.75" customHeight="1">
      <c r="E17" s="31" t="s">
        <v>58</v>
      </c>
    </row>
    <row r="18" spans="1:16" ht="12.75" customHeight="1">
      <c r="A18" t="s">
        <v>50</v>
      </c>
      <c s="6" t="s">
        <v>25</v>
      </c>
      <c s="6" t="s">
        <v>2294</v>
      </c>
      <c t="s">
        <v>4</v>
      </c>
      <c s="26" t="s">
        <v>1048</v>
      </c>
      <c s="27" t="s">
        <v>54</v>
      </c>
      <c s="28">
        <v>0.8</v>
      </c>
      <c s="27">
        <v>0</v>
      </c>
      <c s="27">
        <f>ROUND(G18*H18,6)</f>
      </c>
      <c r="L18" s="29">
        <v>0</v>
      </c>
      <c s="24">
        <f>ROUND(ROUND(L18,2)*ROUND(G18,3),2)</f>
      </c>
      <c s="27" t="s">
        <v>55</v>
      </c>
      <c>
        <f>(M18*21)/100</f>
      </c>
      <c t="s">
        <v>27</v>
      </c>
    </row>
    <row r="19" spans="1:5" ht="12.75" customHeight="1">
      <c r="A19" s="30" t="s">
        <v>56</v>
      </c>
      <c r="E19" s="31" t="s">
        <v>1048</v>
      </c>
    </row>
    <row r="20" spans="1:5" ht="12.75" customHeight="1">
      <c r="A20" s="30" t="s">
        <v>57</v>
      </c>
      <c r="E20" s="32" t="s">
        <v>4</v>
      </c>
    </row>
    <row r="21" spans="5:5" ht="12.75" customHeight="1">
      <c r="E21" s="31" t="s">
        <v>58</v>
      </c>
    </row>
    <row r="22" spans="1:16" ht="12.75" customHeight="1">
      <c r="A22" t="s">
        <v>50</v>
      </c>
      <c s="6" t="s">
        <v>68</v>
      </c>
      <c s="6" t="s">
        <v>2295</v>
      </c>
      <c t="s">
        <v>4</v>
      </c>
      <c s="26" t="s">
        <v>2296</v>
      </c>
      <c s="27" t="s">
        <v>54</v>
      </c>
      <c s="28">
        <v>1.5</v>
      </c>
      <c s="27">
        <v>0</v>
      </c>
      <c s="27">
        <f>ROUND(G22*H22,6)</f>
      </c>
      <c r="L22" s="29">
        <v>0</v>
      </c>
      <c s="24">
        <f>ROUND(ROUND(L22,2)*ROUND(G22,3),2)</f>
      </c>
      <c s="27" t="s">
        <v>55</v>
      </c>
      <c>
        <f>(M22*21)/100</f>
      </c>
      <c t="s">
        <v>27</v>
      </c>
    </row>
    <row r="23" spans="1:5" ht="12.75" customHeight="1">
      <c r="A23" s="30" t="s">
        <v>56</v>
      </c>
      <c r="E23" s="31" t="s">
        <v>2296</v>
      </c>
    </row>
    <row r="24" spans="1:5" ht="12.75" customHeight="1">
      <c r="A24" s="30" t="s">
        <v>57</v>
      </c>
      <c r="E24" s="32" t="s">
        <v>4</v>
      </c>
    </row>
    <row r="25" spans="5:5" ht="12.75" customHeight="1">
      <c r="E25" s="31" t="s">
        <v>58</v>
      </c>
    </row>
    <row r="26" spans="1:13" ht="12.75" customHeight="1">
      <c r="A26" t="s">
        <v>47</v>
      </c>
      <c r="C26" s="7" t="s">
        <v>51</v>
      </c>
      <c r="E26" s="25" t="s">
        <v>59</v>
      </c>
      <c r="J26" s="24">
        <f>0</f>
      </c>
      <c s="24">
        <f>0</f>
      </c>
      <c s="24">
        <f>0+L27+L31+L35+L39+L43+L47+L51</f>
      </c>
      <c s="24">
        <f>0+M27+M31+M35+M39+M43+M47+M51</f>
      </c>
    </row>
    <row r="27" spans="1:16" ht="12.75" customHeight="1">
      <c r="A27" t="s">
        <v>50</v>
      </c>
      <c s="6" t="s">
        <v>71</v>
      </c>
      <c s="6" t="s">
        <v>2991</v>
      </c>
      <c t="s">
        <v>4</v>
      </c>
      <c s="26" t="s">
        <v>2992</v>
      </c>
      <c s="27" t="s">
        <v>66</v>
      </c>
      <c s="28">
        <v>80.5</v>
      </c>
      <c s="27">
        <v>0</v>
      </c>
      <c s="27">
        <f>ROUND(G27*H27,6)</f>
      </c>
      <c r="L27" s="29">
        <v>0</v>
      </c>
      <c s="24">
        <f>ROUND(ROUND(L27,2)*ROUND(G27,3),2)</f>
      </c>
      <c s="27" t="s">
        <v>55</v>
      </c>
      <c>
        <f>(M27*21)/100</f>
      </c>
      <c t="s">
        <v>27</v>
      </c>
    </row>
    <row r="28" spans="1:5" ht="12.75" customHeight="1">
      <c r="A28" s="30" t="s">
        <v>56</v>
      </c>
      <c r="E28" s="31" t="s">
        <v>2992</v>
      </c>
    </row>
    <row r="29" spans="1:5" ht="12.75" customHeight="1">
      <c r="A29" s="30" t="s">
        <v>57</v>
      </c>
      <c r="E29" s="32" t="s">
        <v>4</v>
      </c>
    </row>
    <row r="30" spans="5:5" ht="12.75" customHeight="1">
      <c r="E30" s="31" t="s">
        <v>58</v>
      </c>
    </row>
    <row r="31" spans="1:16" ht="12.75" customHeight="1">
      <c r="A31" t="s">
        <v>50</v>
      </c>
      <c s="6" t="s">
        <v>26</v>
      </c>
      <c s="6" t="s">
        <v>2993</v>
      </c>
      <c t="s">
        <v>4</v>
      </c>
      <c s="26" t="s">
        <v>2994</v>
      </c>
      <c s="27" t="s">
        <v>2995</v>
      </c>
      <c s="28">
        <v>1690.5</v>
      </c>
      <c s="27">
        <v>0</v>
      </c>
      <c s="27">
        <f>ROUND(G31*H31,6)</f>
      </c>
      <c r="L31" s="29">
        <v>0</v>
      </c>
      <c s="24">
        <f>ROUND(ROUND(L31,2)*ROUND(G31,3),2)</f>
      </c>
      <c s="27" t="s">
        <v>55</v>
      </c>
      <c>
        <f>(M31*21)/100</f>
      </c>
      <c t="s">
        <v>27</v>
      </c>
    </row>
    <row r="32" spans="1:5" ht="12.75" customHeight="1">
      <c r="A32" s="30" t="s">
        <v>56</v>
      </c>
      <c r="E32" s="31" t="s">
        <v>2994</v>
      </c>
    </row>
    <row r="33" spans="1:5" ht="12.75" customHeight="1">
      <c r="A33" s="30" t="s">
        <v>57</v>
      </c>
      <c r="E33" s="32" t="s">
        <v>4</v>
      </c>
    </row>
    <row r="34" spans="5:5" ht="12.75" customHeight="1">
      <c r="E34" s="31" t="s">
        <v>58</v>
      </c>
    </row>
    <row r="35" spans="1:16" ht="12.75" customHeight="1">
      <c r="A35" t="s">
        <v>50</v>
      </c>
      <c s="6" t="s">
        <v>76</v>
      </c>
      <c s="6" t="s">
        <v>2996</v>
      </c>
      <c t="s">
        <v>4</v>
      </c>
      <c s="26" t="s">
        <v>2997</v>
      </c>
      <c s="27" t="s">
        <v>98</v>
      </c>
      <c s="28">
        <v>24</v>
      </c>
      <c s="27">
        <v>0</v>
      </c>
      <c s="27">
        <f>ROUND(G35*H35,6)</f>
      </c>
      <c r="L35" s="29">
        <v>0</v>
      </c>
      <c s="24">
        <f>ROUND(ROUND(L35,2)*ROUND(G35,3),2)</f>
      </c>
      <c s="27" t="s">
        <v>55</v>
      </c>
      <c>
        <f>(M35*21)/100</f>
      </c>
      <c t="s">
        <v>27</v>
      </c>
    </row>
    <row r="36" spans="1:5" ht="12.75" customHeight="1">
      <c r="A36" s="30" t="s">
        <v>56</v>
      </c>
      <c r="E36" s="31" t="s">
        <v>2997</v>
      </c>
    </row>
    <row r="37" spans="1:5" ht="12.75" customHeight="1">
      <c r="A37" s="30" t="s">
        <v>57</v>
      </c>
      <c r="E37" s="32" t="s">
        <v>4</v>
      </c>
    </row>
    <row r="38" spans="5:5" ht="12.75" customHeight="1">
      <c r="E38" s="31" t="s">
        <v>58</v>
      </c>
    </row>
    <row r="39" spans="1:16" ht="12.75" customHeight="1">
      <c r="A39" t="s">
        <v>50</v>
      </c>
      <c s="6" t="s">
        <v>79</v>
      </c>
      <c s="6" t="s">
        <v>2998</v>
      </c>
      <c t="s">
        <v>4</v>
      </c>
      <c s="26" t="s">
        <v>2999</v>
      </c>
      <c s="27" t="s">
        <v>98</v>
      </c>
      <c s="28">
        <v>72</v>
      </c>
      <c s="27">
        <v>0</v>
      </c>
      <c s="27">
        <f>ROUND(G39*H39,6)</f>
      </c>
      <c r="L39" s="29">
        <v>0</v>
      </c>
      <c s="24">
        <f>ROUND(ROUND(L39,2)*ROUND(G39,3),2)</f>
      </c>
      <c s="27" t="s">
        <v>55</v>
      </c>
      <c>
        <f>(M39*21)/100</f>
      </c>
      <c t="s">
        <v>27</v>
      </c>
    </row>
    <row r="40" spans="1:5" ht="12.75" customHeight="1">
      <c r="A40" s="30" t="s">
        <v>56</v>
      </c>
      <c r="E40" s="31" t="s">
        <v>2999</v>
      </c>
    </row>
    <row r="41" spans="1:5" ht="12.75" customHeight="1">
      <c r="A41" s="30" t="s">
        <v>57</v>
      </c>
      <c r="E41" s="32" t="s">
        <v>4</v>
      </c>
    </row>
    <row r="42" spans="5:5" ht="12.75" customHeight="1">
      <c r="E42" s="31" t="s">
        <v>58</v>
      </c>
    </row>
    <row r="43" spans="1:16" ht="12.75" customHeight="1">
      <c r="A43" t="s">
        <v>50</v>
      </c>
      <c s="6" t="s">
        <v>83</v>
      </c>
      <c s="6" t="s">
        <v>3000</v>
      </c>
      <c t="s">
        <v>4</v>
      </c>
      <c s="26" t="s">
        <v>3001</v>
      </c>
      <c s="27" t="s">
        <v>98</v>
      </c>
      <c s="28">
        <v>1</v>
      </c>
      <c s="27">
        <v>0</v>
      </c>
      <c s="27">
        <f>ROUND(G43*H43,6)</f>
      </c>
      <c r="L43" s="29">
        <v>0</v>
      </c>
      <c s="24">
        <f>ROUND(ROUND(L43,2)*ROUND(G43,3),2)</f>
      </c>
      <c s="27" t="s">
        <v>55</v>
      </c>
      <c>
        <f>(M43*21)/100</f>
      </c>
      <c t="s">
        <v>27</v>
      </c>
    </row>
    <row r="44" spans="1:5" ht="12.75" customHeight="1">
      <c r="A44" s="30" t="s">
        <v>56</v>
      </c>
      <c r="E44" s="31" t="s">
        <v>3001</v>
      </c>
    </row>
    <row r="45" spans="1:5" ht="12.75" customHeight="1">
      <c r="A45" s="30" t="s">
        <v>57</v>
      </c>
      <c r="E45" s="32" t="s">
        <v>4</v>
      </c>
    </row>
    <row r="46" spans="5:5" ht="12.75" customHeight="1">
      <c r="E46" s="31" t="s">
        <v>58</v>
      </c>
    </row>
    <row r="47" spans="1:16" ht="12.75" customHeight="1">
      <c r="A47" t="s">
        <v>50</v>
      </c>
      <c s="6" t="s">
        <v>86</v>
      </c>
      <c s="6" t="s">
        <v>3002</v>
      </c>
      <c t="s">
        <v>4</v>
      </c>
      <c s="26" t="s">
        <v>3003</v>
      </c>
      <c s="27" t="s">
        <v>98</v>
      </c>
      <c s="28">
        <v>7</v>
      </c>
      <c s="27">
        <v>0</v>
      </c>
      <c s="27">
        <f>ROUND(G47*H47,6)</f>
      </c>
      <c r="L47" s="29">
        <v>0</v>
      </c>
      <c s="24">
        <f>ROUND(ROUND(L47,2)*ROUND(G47,3),2)</f>
      </c>
      <c s="27" t="s">
        <v>55</v>
      </c>
      <c>
        <f>(M47*21)/100</f>
      </c>
      <c t="s">
        <v>27</v>
      </c>
    </row>
    <row r="48" spans="1:5" ht="12.75" customHeight="1">
      <c r="A48" s="30" t="s">
        <v>56</v>
      </c>
      <c r="E48" s="31" t="s">
        <v>3003</v>
      </c>
    </row>
    <row r="49" spans="1:5" ht="12.75" customHeight="1">
      <c r="A49" s="30" t="s">
        <v>57</v>
      </c>
      <c r="E49" s="32" t="s">
        <v>4</v>
      </c>
    </row>
    <row r="50" spans="5:5" ht="12.75" customHeight="1">
      <c r="E50" s="31" t="s">
        <v>58</v>
      </c>
    </row>
    <row r="51" spans="1:16" ht="12.75" customHeight="1">
      <c r="A51" t="s">
        <v>50</v>
      </c>
      <c s="6" t="s">
        <v>89</v>
      </c>
      <c s="6" t="s">
        <v>3004</v>
      </c>
      <c t="s">
        <v>4</v>
      </c>
      <c s="26" t="s">
        <v>3005</v>
      </c>
      <c s="27" t="s">
        <v>264</v>
      </c>
      <c s="28">
        <v>121</v>
      </c>
      <c s="27">
        <v>0</v>
      </c>
      <c s="27">
        <f>ROUND(G51*H51,6)</f>
      </c>
      <c r="L51" s="29">
        <v>0</v>
      </c>
      <c s="24">
        <f>ROUND(ROUND(L51,2)*ROUND(G51,3),2)</f>
      </c>
      <c s="27" t="s">
        <v>55</v>
      </c>
      <c>
        <f>(M51*21)/100</f>
      </c>
      <c t="s">
        <v>27</v>
      </c>
    </row>
    <row r="52" spans="1:5" ht="12.75" customHeight="1">
      <c r="A52" s="30" t="s">
        <v>56</v>
      </c>
      <c r="E52" s="31" t="s">
        <v>3005</v>
      </c>
    </row>
    <row r="53" spans="1:5" ht="12.75" customHeight="1">
      <c r="A53" s="30" t="s">
        <v>57</v>
      </c>
      <c r="E53" s="32" t="s">
        <v>4</v>
      </c>
    </row>
    <row r="54" spans="5:5" ht="12.75" customHeight="1">
      <c r="E54" s="31" t="s">
        <v>58</v>
      </c>
    </row>
    <row r="55" spans="1:13" ht="12.75" customHeight="1">
      <c r="A55" t="s">
        <v>47</v>
      </c>
      <c r="C55" s="7" t="s">
        <v>27</v>
      </c>
      <c r="E55" s="25" t="s">
        <v>3006</v>
      </c>
      <c r="J55" s="24">
        <f>0</f>
      </c>
      <c s="24">
        <f>0</f>
      </c>
      <c s="24">
        <f>0+L56+L60</f>
      </c>
      <c s="24">
        <f>0+M56+M60</f>
      </c>
    </row>
    <row r="56" spans="1:16" ht="12.75" customHeight="1">
      <c r="A56" t="s">
        <v>50</v>
      </c>
      <c s="6" t="s">
        <v>92</v>
      </c>
      <c s="6" t="s">
        <v>3007</v>
      </c>
      <c t="s">
        <v>4</v>
      </c>
      <c s="26" t="s">
        <v>3008</v>
      </c>
      <c s="27" t="s">
        <v>98</v>
      </c>
      <c s="28">
        <v>6</v>
      </c>
      <c s="27">
        <v>0</v>
      </c>
      <c s="27">
        <f>ROUND(G56*H56,6)</f>
      </c>
      <c r="L56" s="29">
        <v>0</v>
      </c>
      <c s="24">
        <f>ROUND(ROUND(L56,2)*ROUND(G56,3),2)</f>
      </c>
      <c s="27" t="s">
        <v>55</v>
      </c>
      <c>
        <f>(M56*21)/100</f>
      </c>
      <c t="s">
        <v>27</v>
      </c>
    </row>
    <row r="57" spans="1:5" ht="12.75" customHeight="1">
      <c r="A57" s="30" t="s">
        <v>56</v>
      </c>
      <c r="E57" s="31" t="s">
        <v>3008</v>
      </c>
    </row>
    <row r="58" spans="1:5" ht="12.75" customHeight="1">
      <c r="A58" s="30" t="s">
        <v>57</v>
      </c>
      <c r="E58" s="32" t="s">
        <v>4</v>
      </c>
    </row>
    <row r="59" spans="5:5" ht="12.75" customHeight="1">
      <c r="E59" s="31" t="s">
        <v>58</v>
      </c>
    </row>
    <row r="60" spans="1:16" ht="12.75" customHeight="1">
      <c r="A60" t="s">
        <v>50</v>
      </c>
      <c s="6" t="s">
        <v>95</v>
      </c>
      <c s="6" t="s">
        <v>3009</v>
      </c>
      <c t="s">
        <v>4</v>
      </c>
      <c s="26" t="s">
        <v>3010</v>
      </c>
      <c s="27" t="s">
        <v>264</v>
      </c>
      <c s="28">
        <v>6</v>
      </c>
      <c s="27">
        <v>0</v>
      </c>
      <c s="27">
        <f>ROUND(G60*H60,6)</f>
      </c>
      <c r="L60" s="29">
        <v>0</v>
      </c>
      <c s="24">
        <f>ROUND(ROUND(L60,2)*ROUND(G60,3),2)</f>
      </c>
      <c s="27" t="s">
        <v>55</v>
      </c>
      <c>
        <f>(M60*21)/100</f>
      </c>
      <c t="s">
        <v>27</v>
      </c>
    </row>
    <row r="61" spans="1:5" ht="12.75" customHeight="1">
      <c r="A61" s="30" t="s">
        <v>56</v>
      </c>
      <c r="E61" s="31" t="s">
        <v>3010</v>
      </c>
    </row>
    <row r="62" spans="1:5" ht="12.75" customHeight="1">
      <c r="A62" s="30" t="s">
        <v>57</v>
      </c>
      <c r="E62" s="32" t="s">
        <v>4</v>
      </c>
    </row>
    <row r="63" spans="5:5" ht="12.75" customHeight="1">
      <c r="E63" s="31" t="s">
        <v>58</v>
      </c>
    </row>
    <row r="64" spans="1:13" ht="12.75" customHeight="1">
      <c r="A64" t="s">
        <v>47</v>
      </c>
      <c r="C64" s="7" t="s">
        <v>25</v>
      </c>
      <c r="E64" s="25" t="s">
        <v>3011</v>
      </c>
      <c r="J64" s="24">
        <f>0</f>
      </c>
      <c s="24">
        <f>0</f>
      </c>
      <c s="24">
        <f>0+L65+L69+L73+L77+L81+L85+L89+L93+L97+L101+L105+L109+L113+L117+L121+L125+L129+L133+L137+L141+L145+L149+L153+L157+L161+L165+L169+L173+L177+L181+L185</f>
      </c>
      <c s="24">
        <f>0+M65+M69+M73+M77+M81+M85+M89+M93+M97+M101+M105+M109+M113+M117+M121+M125+M129+M133+M137+M141+M145+M149+M153+M157+M161+M165+M169+M173+M177+M181+M185</f>
      </c>
    </row>
    <row r="65" spans="1:16" ht="12.75" customHeight="1">
      <c r="A65" t="s">
        <v>50</v>
      </c>
      <c s="6" t="s">
        <v>99</v>
      </c>
      <c s="6" t="s">
        <v>3012</v>
      </c>
      <c t="s">
        <v>4</v>
      </c>
      <c s="26" t="s">
        <v>3013</v>
      </c>
      <c s="27" t="s">
        <v>98</v>
      </c>
      <c s="28">
        <v>1</v>
      </c>
      <c s="27">
        <v>0</v>
      </c>
      <c s="27">
        <f>ROUND(G65*H65,6)</f>
      </c>
      <c r="L65" s="29">
        <v>0</v>
      </c>
      <c s="24">
        <f>ROUND(ROUND(L65,2)*ROUND(G65,3),2)</f>
      </c>
      <c s="27" t="s">
        <v>55</v>
      </c>
      <c>
        <f>(M65*21)/100</f>
      </c>
      <c t="s">
        <v>27</v>
      </c>
    </row>
    <row r="66" spans="1:5" ht="12.75" customHeight="1">
      <c r="A66" s="30" t="s">
        <v>56</v>
      </c>
      <c r="E66" s="31" t="s">
        <v>3013</v>
      </c>
    </row>
    <row r="67" spans="1:5" ht="12.75" customHeight="1">
      <c r="A67" s="30" t="s">
        <v>57</v>
      </c>
      <c r="E67" s="32" t="s">
        <v>4</v>
      </c>
    </row>
    <row r="68" spans="5:5" ht="12.75" customHeight="1">
      <c r="E68" s="31" t="s">
        <v>58</v>
      </c>
    </row>
    <row r="69" spans="1:16" ht="12.75" customHeight="1">
      <c r="A69" t="s">
        <v>50</v>
      </c>
      <c s="6" t="s">
        <v>102</v>
      </c>
      <c s="6" t="s">
        <v>3014</v>
      </c>
      <c t="s">
        <v>4</v>
      </c>
      <c s="26" t="s">
        <v>3015</v>
      </c>
      <c s="27" t="s">
        <v>98</v>
      </c>
      <c s="28">
        <v>1</v>
      </c>
      <c s="27">
        <v>0</v>
      </c>
      <c s="27">
        <f>ROUND(G69*H69,6)</f>
      </c>
      <c r="L69" s="29">
        <v>0</v>
      </c>
      <c s="24">
        <f>ROUND(ROUND(L69,2)*ROUND(G69,3),2)</f>
      </c>
      <c s="27" t="s">
        <v>55</v>
      </c>
      <c>
        <f>(M69*21)/100</f>
      </c>
      <c t="s">
        <v>27</v>
      </c>
    </row>
    <row r="70" spans="1:5" ht="12.75" customHeight="1">
      <c r="A70" s="30" t="s">
        <v>56</v>
      </c>
      <c r="E70" s="31" t="s">
        <v>3015</v>
      </c>
    </row>
    <row r="71" spans="1:5" ht="12.75" customHeight="1">
      <c r="A71" s="30" t="s">
        <v>57</v>
      </c>
      <c r="E71" s="32" t="s">
        <v>4</v>
      </c>
    </row>
    <row r="72" spans="5:5" ht="12.75" customHeight="1">
      <c r="E72" s="31" t="s">
        <v>58</v>
      </c>
    </row>
    <row r="73" spans="1:16" ht="12.75" customHeight="1">
      <c r="A73" t="s">
        <v>50</v>
      </c>
      <c s="6" t="s">
        <v>105</v>
      </c>
      <c s="6" t="s">
        <v>3016</v>
      </c>
      <c t="s">
        <v>4</v>
      </c>
      <c s="26" t="s">
        <v>3017</v>
      </c>
      <c s="27" t="s">
        <v>98</v>
      </c>
      <c s="28">
        <v>1</v>
      </c>
      <c s="27">
        <v>0</v>
      </c>
      <c s="27">
        <f>ROUND(G73*H73,6)</f>
      </c>
      <c r="L73" s="29">
        <v>0</v>
      </c>
      <c s="24">
        <f>ROUND(ROUND(L73,2)*ROUND(G73,3),2)</f>
      </c>
      <c s="27" t="s">
        <v>55</v>
      </c>
      <c>
        <f>(M73*21)/100</f>
      </c>
      <c t="s">
        <v>27</v>
      </c>
    </row>
    <row r="74" spans="1:5" ht="12.75" customHeight="1">
      <c r="A74" s="30" t="s">
        <v>56</v>
      </c>
      <c r="E74" s="31" t="s">
        <v>3017</v>
      </c>
    </row>
    <row r="75" spans="1:5" ht="12.75" customHeight="1">
      <c r="A75" s="30" t="s">
        <v>57</v>
      </c>
      <c r="E75" s="32" t="s">
        <v>4</v>
      </c>
    </row>
    <row r="76" spans="5:5" ht="12.75" customHeight="1">
      <c r="E76" s="31" t="s">
        <v>58</v>
      </c>
    </row>
    <row r="77" spans="1:16" ht="12.75" customHeight="1">
      <c r="A77" t="s">
        <v>50</v>
      </c>
      <c s="6" t="s">
        <v>108</v>
      </c>
      <c s="6" t="s">
        <v>3018</v>
      </c>
      <c t="s">
        <v>4</v>
      </c>
      <c s="26" t="s">
        <v>3019</v>
      </c>
      <c s="27" t="s">
        <v>98</v>
      </c>
      <c s="28">
        <v>15</v>
      </c>
      <c s="27">
        <v>0</v>
      </c>
      <c s="27">
        <f>ROUND(G77*H77,6)</f>
      </c>
      <c r="L77" s="29">
        <v>0</v>
      </c>
      <c s="24">
        <f>ROUND(ROUND(L77,2)*ROUND(G77,3),2)</f>
      </c>
      <c s="27" t="s">
        <v>55</v>
      </c>
      <c>
        <f>(M77*21)/100</f>
      </c>
      <c t="s">
        <v>27</v>
      </c>
    </row>
    <row r="78" spans="1:5" ht="12.75" customHeight="1">
      <c r="A78" s="30" t="s">
        <v>56</v>
      </c>
      <c r="E78" s="31" t="s">
        <v>3019</v>
      </c>
    </row>
    <row r="79" spans="1:5" ht="12.75" customHeight="1">
      <c r="A79" s="30" t="s">
        <v>57</v>
      </c>
      <c r="E79" s="32" t="s">
        <v>4</v>
      </c>
    </row>
    <row r="80" spans="5:5" ht="12.75" customHeight="1">
      <c r="E80" s="31" t="s">
        <v>58</v>
      </c>
    </row>
    <row r="81" spans="1:16" ht="12.75" customHeight="1">
      <c r="A81" t="s">
        <v>50</v>
      </c>
      <c s="6" t="s">
        <v>111</v>
      </c>
      <c s="6" t="s">
        <v>3020</v>
      </c>
      <c t="s">
        <v>4</v>
      </c>
      <c s="26" t="s">
        <v>3021</v>
      </c>
      <c s="27" t="s">
        <v>98</v>
      </c>
      <c s="28">
        <v>21</v>
      </c>
      <c s="27">
        <v>0</v>
      </c>
      <c s="27">
        <f>ROUND(G81*H81,6)</f>
      </c>
      <c r="L81" s="29">
        <v>0</v>
      </c>
      <c s="24">
        <f>ROUND(ROUND(L81,2)*ROUND(G81,3),2)</f>
      </c>
      <c s="27" t="s">
        <v>55</v>
      </c>
      <c>
        <f>(M81*21)/100</f>
      </c>
      <c t="s">
        <v>27</v>
      </c>
    </row>
    <row r="82" spans="1:5" ht="12.75" customHeight="1">
      <c r="A82" s="30" t="s">
        <v>56</v>
      </c>
      <c r="E82" s="31" t="s">
        <v>3021</v>
      </c>
    </row>
    <row r="83" spans="1:5" ht="12.75" customHeight="1">
      <c r="A83" s="30" t="s">
        <v>57</v>
      </c>
      <c r="E83" s="32" t="s">
        <v>4</v>
      </c>
    </row>
    <row r="84" spans="5:5" ht="12.75" customHeight="1">
      <c r="E84" s="31" t="s">
        <v>58</v>
      </c>
    </row>
    <row r="85" spans="1:16" ht="12.75" customHeight="1">
      <c r="A85" t="s">
        <v>50</v>
      </c>
      <c s="6" t="s">
        <v>114</v>
      </c>
      <c s="6" t="s">
        <v>3022</v>
      </c>
      <c t="s">
        <v>4</v>
      </c>
      <c s="26" t="s">
        <v>3023</v>
      </c>
      <c s="27" t="s">
        <v>82</v>
      </c>
      <c s="28">
        <v>3327</v>
      </c>
      <c s="27">
        <v>0</v>
      </c>
      <c s="27">
        <f>ROUND(G85*H85,6)</f>
      </c>
      <c r="L85" s="29">
        <v>0</v>
      </c>
      <c s="24">
        <f>ROUND(ROUND(L85,2)*ROUND(G85,3),2)</f>
      </c>
      <c s="27" t="s">
        <v>55</v>
      </c>
      <c>
        <f>(M85*21)/100</f>
      </c>
      <c t="s">
        <v>27</v>
      </c>
    </row>
    <row r="86" spans="1:5" ht="12.75" customHeight="1">
      <c r="A86" s="30" t="s">
        <v>56</v>
      </c>
      <c r="E86" s="31" t="s">
        <v>3023</v>
      </c>
    </row>
    <row r="87" spans="1:5" ht="12.75" customHeight="1">
      <c r="A87" s="30" t="s">
        <v>57</v>
      </c>
      <c r="E87" s="32" t="s">
        <v>4</v>
      </c>
    </row>
    <row r="88" spans="5:5" ht="12.75" customHeight="1">
      <c r="E88" s="31" t="s">
        <v>58</v>
      </c>
    </row>
    <row r="89" spans="1:16" ht="12.75" customHeight="1">
      <c r="A89" t="s">
        <v>50</v>
      </c>
      <c s="6" t="s">
        <v>117</v>
      </c>
      <c s="6" t="s">
        <v>3024</v>
      </c>
      <c t="s">
        <v>4</v>
      </c>
      <c s="26" t="s">
        <v>3025</v>
      </c>
      <c s="27" t="s">
        <v>98</v>
      </c>
      <c s="28">
        <v>12</v>
      </c>
      <c s="27">
        <v>0</v>
      </c>
      <c s="27">
        <f>ROUND(G89*H89,6)</f>
      </c>
      <c r="L89" s="29">
        <v>0</v>
      </c>
      <c s="24">
        <f>ROUND(ROUND(L89,2)*ROUND(G89,3),2)</f>
      </c>
      <c s="27" t="s">
        <v>55</v>
      </c>
      <c>
        <f>(M89*21)/100</f>
      </c>
      <c t="s">
        <v>27</v>
      </c>
    </row>
    <row r="90" spans="1:5" ht="12.75" customHeight="1">
      <c r="A90" s="30" t="s">
        <v>56</v>
      </c>
      <c r="E90" s="31" t="s">
        <v>3025</v>
      </c>
    </row>
    <row r="91" spans="1:5" ht="12.75" customHeight="1">
      <c r="A91" s="30" t="s">
        <v>57</v>
      </c>
      <c r="E91" s="32" t="s">
        <v>4</v>
      </c>
    </row>
    <row r="92" spans="5:5" ht="12.75" customHeight="1">
      <c r="E92" s="31" t="s">
        <v>58</v>
      </c>
    </row>
    <row r="93" spans="1:16" ht="12.75" customHeight="1">
      <c r="A93" t="s">
        <v>50</v>
      </c>
      <c s="6" t="s">
        <v>121</v>
      </c>
      <c s="6" t="s">
        <v>3026</v>
      </c>
      <c t="s">
        <v>4</v>
      </c>
      <c s="26" t="s">
        <v>3027</v>
      </c>
      <c s="27" t="s">
        <v>98</v>
      </c>
      <c s="28">
        <v>3</v>
      </c>
      <c s="27">
        <v>0</v>
      </c>
      <c s="27">
        <f>ROUND(G93*H93,6)</f>
      </c>
      <c r="L93" s="29">
        <v>0</v>
      </c>
      <c s="24">
        <f>ROUND(ROUND(L93,2)*ROUND(G93,3),2)</f>
      </c>
      <c s="27" t="s">
        <v>55</v>
      </c>
      <c>
        <f>(M93*21)/100</f>
      </c>
      <c t="s">
        <v>27</v>
      </c>
    </row>
    <row r="94" spans="1:5" ht="12.75" customHeight="1">
      <c r="A94" s="30" t="s">
        <v>56</v>
      </c>
      <c r="E94" s="31" t="s">
        <v>3027</v>
      </c>
    </row>
    <row r="95" spans="1:5" ht="12.75" customHeight="1">
      <c r="A95" s="30" t="s">
        <v>57</v>
      </c>
      <c r="E95" s="32" t="s">
        <v>4</v>
      </c>
    </row>
    <row r="96" spans="5:5" ht="12.75" customHeight="1">
      <c r="E96" s="31" t="s">
        <v>58</v>
      </c>
    </row>
    <row r="97" spans="1:16" ht="12.75" customHeight="1">
      <c r="A97" t="s">
        <v>50</v>
      </c>
      <c s="6" t="s">
        <v>126</v>
      </c>
      <c s="6" t="s">
        <v>3028</v>
      </c>
      <c t="s">
        <v>4</v>
      </c>
      <c s="26" t="s">
        <v>3029</v>
      </c>
      <c s="27" t="s">
        <v>98</v>
      </c>
      <c s="28">
        <v>15</v>
      </c>
      <c s="27">
        <v>0</v>
      </c>
      <c s="27">
        <f>ROUND(G97*H97,6)</f>
      </c>
      <c r="L97" s="29">
        <v>0</v>
      </c>
      <c s="24">
        <f>ROUND(ROUND(L97,2)*ROUND(G97,3),2)</f>
      </c>
      <c s="27" t="s">
        <v>55</v>
      </c>
      <c>
        <f>(M97*21)/100</f>
      </c>
      <c t="s">
        <v>27</v>
      </c>
    </row>
    <row r="98" spans="1:5" ht="12.75" customHeight="1">
      <c r="A98" s="30" t="s">
        <v>56</v>
      </c>
      <c r="E98" s="31" t="s">
        <v>3029</v>
      </c>
    </row>
    <row r="99" spans="1:5" ht="12.75" customHeight="1">
      <c r="A99" s="30" t="s">
        <v>57</v>
      </c>
      <c r="E99" s="32" t="s">
        <v>4</v>
      </c>
    </row>
    <row r="100" spans="5:5" ht="12.75" customHeight="1">
      <c r="E100" s="31" t="s">
        <v>58</v>
      </c>
    </row>
    <row r="101" spans="1:16" ht="12.75" customHeight="1">
      <c r="A101" t="s">
        <v>50</v>
      </c>
      <c s="6" t="s">
        <v>130</v>
      </c>
      <c s="6" t="s">
        <v>3030</v>
      </c>
      <c t="s">
        <v>4</v>
      </c>
      <c s="26" t="s">
        <v>3031</v>
      </c>
      <c s="27" t="s">
        <v>98</v>
      </c>
      <c s="28">
        <v>1</v>
      </c>
      <c s="27">
        <v>0</v>
      </c>
      <c s="27">
        <f>ROUND(G101*H101,6)</f>
      </c>
      <c r="L101" s="29">
        <v>0</v>
      </c>
      <c s="24">
        <f>ROUND(ROUND(L101,2)*ROUND(G101,3),2)</f>
      </c>
      <c s="27" t="s">
        <v>55</v>
      </c>
      <c>
        <f>(M101*21)/100</f>
      </c>
      <c t="s">
        <v>27</v>
      </c>
    </row>
    <row r="102" spans="1:5" ht="12.75" customHeight="1">
      <c r="A102" s="30" t="s">
        <v>56</v>
      </c>
      <c r="E102" s="31" t="s">
        <v>3031</v>
      </c>
    </row>
    <row r="103" spans="1:5" ht="12.75" customHeight="1">
      <c r="A103" s="30" t="s">
        <v>57</v>
      </c>
      <c r="E103" s="32" t="s">
        <v>4</v>
      </c>
    </row>
    <row r="104" spans="5:5" ht="12.75" customHeight="1">
      <c r="E104" s="31" t="s">
        <v>58</v>
      </c>
    </row>
    <row r="105" spans="1:16" ht="12.75" customHeight="1">
      <c r="A105" t="s">
        <v>50</v>
      </c>
      <c s="6" t="s">
        <v>133</v>
      </c>
      <c s="6" t="s">
        <v>3032</v>
      </c>
      <c t="s">
        <v>4</v>
      </c>
      <c s="26" t="s">
        <v>3033</v>
      </c>
      <c s="27" t="s">
        <v>98</v>
      </c>
      <c s="28">
        <v>3</v>
      </c>
      <c s="27">
        <v>0</v>
      </c>
      <c s="27">
        <f>ROUND(G105*H105,6)</f>
      </c>
      <c r="L105" s="29">
        <v>0</v>
      </c>
      <c s="24">
        <f>ROUND(ROUND(L105,2)*ROUND(G105,3),2)</f>
      </c>
      <c s="27" t="s">
        <v>55</v>
      </c>
      <c>
        <f>(M105*21)/100</f>
      </c>
      <c t="s">
        <v>27</v>
      </c>
    </row>
    <row r="106" spans="1:5" ht="12.75" customHeight="1">
      <c r="A106" s="30" t="s">
        <v>56</v>
      </c>
      <c r="E106" s="31" t="s">
        <v>3033</v>
      </c>
    </row>
    <row r="107" spans="1:5" ht="12.75" customHeight="1">
      <c r="A107" s="30" t="s">
        <v>57</v>
      </c>
      <c r="E107" s="32" t="s">
        <v>4</v>
      </c>
    </row>
    <row r="108" spans="5:5" ht="12.75" customHeight="1">
      <c r="E108" s="31" t="s">
        <v>58</v>
      </c>
    </row>
    <row r="109" spans="1:16" ht="12.75" customHeight="1">
      <c r="A109" t="s">
        <v>50</v>
      </c>
      <c s="6" t="s">
        <v>136</v>
      </c>
      <c s="6" t="s">
        <v>3034</v>
      </c>
      <c t="s">
        <v>4</v>
      </c>
      <c s="26" t="s">
        <v>3035</v>
      </c>
      <c s="27" t="s">
        <v>98</v>
      </c>
      <c s="28">
        <v>2</v>
      </c>
      <c s="27">
        <v>0</v>
      </c>
      <c s="27">
        <f>ROUND(G109*H109,6)</f>
      </c>
      <c r="L109" s="29">
        <v>0</v>
      </c>
      <c s="24">
        <f>ROUND(ROUND(L109,2)*ROUND(G109,3),2)</f>
      </c>
      <c s="27" t="s">
        <v>55</v>
      </c>
      <c>
        <f>(M109*21)/100</f>
      </c>
      <c t="s">
        <v>27</v>
      </c>
    </row>
    <row r="110" spans="1:5" ht="12.75" customHeight="1">
      <c r="A110" s="30" t="s">
        <v>56</v>
      </c>
      <c r="E110" s="31" t="s">
        <v>3035</v>
      </c>
    </row>
    <row r="111" spans="1:5" ht="12.75" customHeight="1">
      <c r="A111" s="30" t="s">
        <v>57</v>
      </c>
      <c r="E111" s="32" t="s">
        <v>4</v>
      </c>
    </row>
    <row r="112" spans="5:5" ht="12.75" customHeight="1">
      <c r="E112" s="31" t="s">
        <v>58</v>
      </c>
    </row>
    <row r="113" spans="1:16" ht="12.75" customHeight="1">
      <c r="A113" t="s">
        <v>50</v>
      </c>
      <c s="6" t="s">
        <v>139</v>
      </c>
      <c s="6" t="s">
        <v>3036</v>
      </c>
      <c t="s">
        <v>4</v>
      </c>
      <c s="26" t="s">
        <v>3037</v>
      </c>
      <c s="27" t="s">
        <v>98</v>
      </c>
      <c s="28">
        <v>8</v>
      </c>
      <c s="27">
        <v>0</v>
      </c>
      <c s="27">
        <f>ROUND(G113*H113,6)</f>
      </c>
      <c r="L113" s="29">
        <v>0</v>
      </c>
      <c s="24">
        <f>ROUND(ROUND(L113,2)*ROUND(G113,3),2)</f>
      </c>
      <c s="27" t="s">
        <v>55</v>
      </c>
      <c>
        <f>(M113*21)/100</f>
      </c>
      <c t="s">
        <v>27</v>
      </c>
    </row>
    <row r="114" spans="1:5" ht="12.75" customHeight="1">
      <c r="A114" s="30" t="s">
        <v>56</v>
      </c>
      <c r="E114" s="31" t="s">
        <v>3037</v>
      </c>
    </row>
    <row r="115" spans="1:5" ht="12.75" customHeight="1">
      <c r="A115" s="30" t="s">
        <v>57</v>
      </c>
      <c r="E115" s="32" t="s">
        <v>4</v>
      </c>
    </row>
    <row r="116" spans="5:5" ht="12.75" customHeight="1">
      <c r="E116" s="31" t="s">
        <v>58</v>
      </c>
    </row>
    <row r="117" spans="1:16" ht="12.75" customHeight="1">
      <c r="A117" t="s">
        <v>50</v>
      </c>
      <c s="6" t="s">
        <v>142</v>
      </c>
      <c s="6" t="s">
        <v>3038</v>
      </c>
      <c t="s">
        <v>4</v>
      </c>
      <c s="26" t="s">
        <v>3039</v>
      </c>
      <c s="27" t="s">
        <v>98</v>
      </c>
      <c s="28">
        <v>5</v>
      </c>
      <c s="27">
        <v>0</v>
      </c>
      <c s="27">
        <f>ROUND(G117*H117,6)</f>
      </c>
      <c r="L117" s="29">
        <v>0</v>
      </c>
      <c s="24">
        <f>ROUND(ROUND(L117,2)*ROUND(G117,3),2)</f>
      </c>
      <c s="27" t="s">
        <v>55</v>
      </c>
      <c>
        <f>(M117*21)/100</f>
      </c>
      <c t="s">
        <v>27</v>
      </c>
    </row>
    <row r="118" spans="1:5" ht="12.75" customHeight="1">
      <c r="A118" s="30" t="s">
        <v>56</v>
      </c>
      <c r="E118" s="31" t="s">
        <v>3039</v>
      </c>
    </row>
    <row r="119" spans="1:5" ht="12.75" customHeight="1">
      <c r="A119" s="30" t="s">
        <v>57</v>
      </c>
      <c r="E119" s="32" t="s">
        <v>4</v>
      </c>
    </row>
    <row r="120" spans="5:5" ht="12.75" customHeight="1">
      <c r="E120" s="31" t="s">
        <v>58</v>
      </c>
    </row>
    <row r="121" spans="1:16" ht="12.75" customHeight="1">
      <c r="A121" t="s">
        <v>50</v>
      </c>
      <c s="6" t="s">
        <v>145</v>
      </c>
      <c s="6" t="s">
        <v>3040</v>
      </c>
      <c t="s">
        <v>4</v>
      </c>
      <c s="26" t="s">
        <v>3041</v>
      </c>
      <c s="27" t="s">
        <v>98</v>
      </c>
      <c s="28">
        <v>22</v>
      </c>
      <c s="27">
        <v>0</v>
      </c>
      <c s="27">
        <f>ROUND(G121*H121,6)</f>
      </c>
      <c r="L121" s="29">
        <v>0</v>
      </c>
      <c s="24">
        <f>ROUND(ROUND(L121,2)*ROUND(G121,3),2)</f>
      </c>
      <c s="27" t="s">
        <v>55</v>
      </c>
      <c>
        <f>(M121*21)/100</f>
      </c>
      <c t="s">
        <v>27</v>
      </c>
    </row>
    <row r="122" spans="1:5" ht="12.75" customHeight="1">
      <c r="A122" s="30" t="s">
        <v>56</v>
      </c>
      <c r="E122" s="31" t="s">
        <v>3041</v>
      </c>
    </row>
    <row r="123" spans="1:5" ht="12.75" customHeight="1">
      <c r="A123" s="30" t="s">
        <v>57</v>
      </c>
      <c r="E123" s="32" t="s">
        <v>4</v>
      </c>
    </row>
    <row r="124" spans="5:5" ht="12.75" customHeight="1">
      <c r="E124" s="31" t="s">
        <v>58</v>
      </c>
    </row>
    <row r="125" spans="1:16" ht="12.75" customHeight="1">
      <c r="A125" t="s">
        <v>50</v>
      </c>
      <c s="6" t="s">
        <v>148</v>
      </c>
      <c s="6" t="s">
        <v>3042</v>
      </c>
      <c t="s">
        <v>4</v>
      </c>
      <c s="26" t="s">
        <v>3043</v>
      </c>
      <c s="27" t="s">
        <v>98</v>
      </c>
      <c s="28">
        <v>6</v>
      </c>
      <c s="27">
        <v>0</v>
      </c>
      <c s="27">
        <f>ROUND(G125*H125,6)</f>
      </c>
      <c r="L125" s="29">
        <v>0</v>
      </c>
      <c s="24">
        <f>ROUND(ROUND(L125,2)*ROUND(G125,3),2)</f>
      </c>
      <c s="27" t="s">
        <v>55</v>
      </c>
      <c>
        <f>(M125*21)/100</f>
      </c>
      <c t="s">
        <v>27</v>
      </c>
    </row>
    <row r="126" spans="1:5" ht="12.75" customHeight="1">
      <c r="A126" s="30" t="s">
        <v>56</v>
      </c>
      <c r="E126" s="31" t="s">
        <v>3043</v>
      </c>
    </row>
    <row r="127" spans="1:5" ht="12.75" customHeight="1">
      <c r="A127" s="30" t="s">
        <v>57</v>
      </c>
      <c r="E127" s="32" t="s">
        <v>4</v>
      </c>
    </row>
    <row r="128" spans="5:5" ht="12.75" customHeight="1">
      <c r="E128" s="31" t="s">
        <v>58</v>
      </c>
    </row>
    <row r="129" spans="1:16" ht="12.75" customHeight="1">
      <c r="A129" t="s">
        <v>50</v>
      </c>
      <c s="6" t="s">
        <v>151</v>
      </c>
      <c s="6" t="s">
        <v>3044</v>
      </c>
      <c t="s">
        <v>4</v>
      </c>
      <c s="26" t="s">
        <v>3045</v>
      </c>
      <c s="27" t="s">
        <v>98</v>
      </c>
      <c s="28">
        <v>6</v>
      </c>
      <c s="27">
        <v>0</v>
      </c>
      <c s="27">
        <f>ROUND(G129*H129,6)</f>
      </c>
      <c r="L129" s="29">
        <v>0</v>
      </c>
      <c s="24">
        <f>ROUND(ROUND(L129,2)*ROUND(G129,3),2)</f>
      </c>
      <c s="27" t="s">
        <v>55</v>
      </c>
      <c>
        <f>(M129*21)/100</f>
      </c>
      <c t="s">
        <v>27</v>
      </c>
    </row>
    <row r="130" spans="1:5" ht="12.75" customHeight="1">
      <c r="A130" s="30" t="s">
        <v>56</v>
      </c>
      <c r="E130" s="31" t="s">
        <v>3045</v>
      </c>
    </row>
    <row r="131" spans="1:5" ht="12.75" customHeight="1">
      <c r="A131" s="30" t="s">
        <v>57</v>
      </c>
      <c r="E131" s="32" t="s">
        <v>4</v>
      </c>
    </row>
    <row r="132" spans="5:5" ht="12.75" customHeight="1">
      <c r="E132" s="31" t="s">
        <v>58</v>
      </c>
    </row>
    <row r="133" spans="1:16" ht="12.75" customHeight="1">
      <c r="A133" t="s">
        <v>50</v>
      </c>
      <c s="6" t="s">
        <v>154</v>
      </c>
      <c s="6" t="s">
        <v>3046</v>
      </c>
      <c t="s">
        <v>4</v>
      </c>
      <c s="26" t="s">
        <v>3047</v>
      </c>
      <c s="27" t="s">
        <v>98</v>
      </c>
      <c s="28">
        <v>6</v>
      </c>
      <c s="27">
        <v>0</v>
      </c>
      <c s="27">
        <f>ROUND(G133*H133,6)</f>
      </c>
      <c r="L133" s="29">
        <v>0</v>
      </c>
      <c s="24">
        <f>ROUND(ROUND(L133,2)*ROUND(G133,3),2)</f>
      </c>
      <c s="27" t="s">
        <v>55</v>
      </c>
      <c>
        <f>(M133*21)/100</f>
      </c>
      <c t="s">
        <v>27</v>
      </c>
    </row>
    <row r="134" spans="1:5" ht="12.75" customHeight="1">
      <c r="A134" s="30" t="s">
        <v>56</v>
      </c>
      <c r="E134" s="31" t="s">
        <v>3047</v>
      </c>
    </row>
    <row r="135" spans="1:5" ht="12.75" customHeight="1">
      <c r="A135" s="30" t="s">
        <v>57</v>
      </c>
      <c r="E135" s="32" t="s">
        <v>4</v>
      </c>
    </row>
    <row r="136" spans="5:5" ht="12.75" customHeight="1">
      <c r="E136" s="31" t="s">
        <v>58</v>
      </c>
    </row>
    <row r="137" spans="1:16" ht="12.75" customHeight="1">
      <c r="A137" t="s">
        <v>50</v>
      </c>
      <c s="6" t="s">
        <v>157</v>
      </c>
      <c s="6" t="s">
        <v>3048</v>
      </c>
      <c t="s">
        <v>4</v>
      </c>
      <c s="26" t="s">
        <v>3049</v>
      </c>
      <c s="27" t="s">
        <v>98</v>
      </c>
      <c s="28">
        <v>6</v>
      </c>
      <c s="27">
        <v>0</v>
      </c>
      <c s="27">
        <f>ROUND(G137*H137,6)</f>
      </c>
      <c r="L137" s="29">
        <v>0</v>
      </c>
      <c s="24">
        <f>ROUND(ROUND(L137,2)*ROUND(G137,3),2)</f>
      </c>
      <c s="27" t="s">
        <v>55</v>
      </c>
      <c>
        <f>(M137*21)/100</f>
      </c>
      <c t="s">
        <v>27</v>
      </c>
    </row>
    <row r="138" spans="1:5" ht="12.75" customHeight="1">
      <c r="A138" s="30" t="s">
        <v>56</v>
      </c>
      <c r="E138" s="31" t="s">
        <v>3049</v>
      </c>
    </row>
    <row r="139" spans="1:5" ht="12.75" customHeight="1">
      <c r="A139" s="30" t="s">
        <v>57</v>
      </c>
      <c r="E139" s="32" t="s">
        <v>4</v>
      </c>
    </row>
    <row r="140" spans="5:5" ht="12.75" customHeight="1">
      <c r="E140" s="31" t="s">
        <v>58</v>
      </c>
    </row>
    <row r="141" spans="1:16" ht="12.75" customHeight="1">
      <c r="A141" t="s">
        <v>50</v>
      </c>
      <c s="6" t="s">
        <v>161</v>
      </c>
      <c s="6" t="s">
        <v>3050</v>
      </c>
      <c t="s">
        <v>4</v>
      </c>
      <c s="26" t="s">
        <v>3051</v>
      </c>
      <c s="27" t="s">
        <v>82</v>
      </c>
      <c s="28">
        <v>12</v>
      </c>
      <c s="27">
        <v>0</v>
      </c>
      <c s="27">
        <f>ROUND(G141*H141,6)</f>
      </c>
      <c r="L141" s="29">
        <v>0</v>
      </c>
      <c s="24">
        <f>ROUND(ROUND(L141,2)*ROUND(G141,3),2)</f>
      </c>
      <c s="27" t="s">
        <v>55</v>
      </c>
      <c>
        <f>(M141*21)/100</f>
      </c>
      <c t="s">
        <v>27</v>
      </c>
    </row>
    <row r="142" spans="1:5" ht="12.75" customHeight="1">
      <c r="A142" s="30" t="s">
        <v>56</v>
      </c>
      <c r="E142" s="31" t="s">
        <v>3051</v>
      </c>
    </row>
    <row r="143" spans="1:5" ht="12.75" customHeight="1">
      <c r="A143" s="30" t="s">
        <v>57</v>
      </c>
      <c r="E143" s="32" t="s">
        <v>4</v>
      </c>
    </row>
    <row r="144" spans="5:5" ht="12.75" customHeight="1">
      <c r="E144" s="31" t="s">
        <v>58</v>
      </c>
    </row>
    <row r="145" spans="1:16" ht="12.75" customHeight="1">
      <c r="A145" t="s">
        <v>50</v>
      </c>
      <c s="6" t="s">
        <v>164</v>
      </c>
      <c s="6" t="s">
        <v>3052</v>
      </c>
      <c t="s">
        <v>4</v>
      </c>
      <c s="26" t="s">
        <v>3053</v>
      </c>
      <c s="27" t="s">
        <v>82</v>
      </c>
      <c s="28">
        <v>336</v>
      </c>
      <c s="27">
        <v>0</v>
      </c>
      <c s="27">
        <f>ROUND(G145*H145,6)</f>
      </c>
      <c r="L145" s="29">
        <v>0</v>
      </c>
      <c s="24">
        <f>ROUND(ROUND(L145,2)*ROUND(G145,3),2)</f>
      </c>
      <c s="27" t="s">
        <v>55</v>
      </c>
      <c>
        <f>(M145*21)/100</f>
      </c>
      <c t="s">
        <v>27</v>
      </c>
    </row>
    <row r="146" spans="1:5" ht="12.75" customHeight="1">
      <c r="A146" s="30" t="s">
        <v>56</v>
      </c>
      <c r="E146" s="31" t="s">
        <v>3053</v>
      </c>
    </row>
    <row r="147" spans="1:5" ht="12.75" customHeight="1">
      <c r="A147" s="30" t="s">
        <v>57</v>
      </c>
      <c r="E147" s="32" t="s">
        <v>4</v>
      </c>
    </row>
    <row r="148" spans="5:5" ht="12.75" customHeight="1">
      <c r="E148" s="31" t="s">
        <v>58</v>
      </c>
    </row>
    <row r="149" spans="1:16" ht="12.75" customHeight="1">
      <c r="A149" t="s">
        <v>50</v>
      </c>
      <c s="6" t="s">
        <v>167</v>
      </c>
      <c s="6" t="s">
        <v>3054</v>
      </c>
      <c t="s">
        <v>4</v>
      </c>
      <c s="26" t="s">
        <v>3055</v>
      </c>
      <c s="27" t="s">
        <v>98</v>
      </c>
      <c s="28">
        <v>3</v>
      </c>
      <c s="27">
        <v>0</v>
      </c>
      <c s="27">
        <f>ROUND(G149*H149,6)</f>
      </c>
      <c r="L149" s="29">
        <v>0</v>
      </c>
      <c s="24">
        <f>ROUND(ROUND(L149,2)*ROUND(G149,3),2)</f>
      </c>
      <c s="27" t="s">
        <v>55</v>
      </c>
      <c>
        <f>(M149*21)/100</f>
      </c>
      <c t="s">
        <v>27</v>
      </c>
    </row>
    <row r="150" spans="1:5" ht="12.75" customHeight="1">
      <c r="A150" s="30" t="s">
        <v>56</v>
      </c>
      <c r="E150" s="31" t="s">
        <v>3055</v>
      </c>
    </row>
    <row r="151" spans="1:5" ht="12.75" customHeight="1">
      <c r="A151" s="30" t="s">
        <v>57</v>
      </c>
      <c r="E151" s="32" t="s">
        <v>4</v>
      </c>
    </row>
    <row r="152" spans="5:5" ht="12.75" customHeight="1">
      <c r="E152" s="31" t="s">
        <v>58</v>
      </c>
    </row>
    <row r="153" spans="1:16" ht="12.75" customHeight="1">
      <c r="A153" t="s">
        <v>50</v>
      </c>
      <c s="6" t="s">
        <v>170</v>
      </c>
      <c s="6" t="s">
        <v>3056</v>
      </c>
      <c t="s">
        <v>4</v>
      </c>
      <c s="26" t="s">
        <v>3057</v>
      </c>
      <c s="27" t="s">
        <v>98</v>
      </c>
      <c s="28">
        <v>9</v>
      </c>
      <c s="27">
        <v>0</v>
      </c>
      <c s="27">
        <f>ROUND(G153*H153,6)</f>
      </c>
      <c r="L153" s="29">
        <v>0</v>
      </c>
      <c s="24">
        <f>ROUND(ROUND(L153,2)*ROUND(G153,3),2)</f>
      </c>
      <c s="27" t="s">
        <v>55</v>
      </c>
      <c>
        <f>(M153*21)/100</f>
      </c>
      <c t="s">
        <v>27</v>
      </c>
    </row>
    <row r="154" spans="1:5" ht="12.75" customHeight="1">
      <c r="A154" s="30" t="s">
        <v>56</v>
      </c>
      <c r="E154" s="31" t="s">
        <v>3057</v>
      </c>
    </row>
    <row r="155" spans="1:5" ht="12.75" customHeight="1">
      <c r="A155" s="30" t="s">
        <v>57</v>
      </c>
      <c r="E155" s="32" t="s">
        <v>4</v>
      </c>
    </row>
    <row r="156" spans="5:5" ht="12.75" customHeight="1">
      <c r="E156" s="31" t="s">
        <v>58</v>
      </c>
    </row>
    <row r="157" spans="1:16" ht="12.75" customHeight="1">
      <c r="A157" t="s">
        <v>50</v>
      </c>
      <c s="6" t="s">
        <v>173</v>
      </c>
      <c s="6" t="s">
        <v>3058</v>
      </c>
      <c t="s">
        <v>4</v>
      </c>
      <c s="26" t="s">
        <v>3059</v>
      </c>
      <c s="27" t="s">
        <v>98</v>
      </c>
      <c s="28">
        <v>9</v>
      </c>
      <c s="27">
        <v>0</v>
      </c>
      <c s="27">
        <f>ROUND(G157*H157,6)</f>
      </c>
      <c r="L157" s="29">
        <v>0</v>
      </c>
      <c s="24">
        <f>ROUND(ROUND(L157,2)*ROUND(G157,3),2)</f>
      </c>
      <c s="27" t="s">
        <v>55</v>
      </c>
      <c>
        <f>(M157*21)/100</f>
      </c>
      <c t="s">
        <v>27</v>
      </c>
    </row>
    <row r="158" spans="1:5" ht="12.75" customHeight="1">
      <c r="A158" s="30" t="s">
        <v>56</v>
      </c>
      <c r="E158" s="31" t="s">
        <v>3059</v>
      </c>
    </row>
    <row r="159" spans="1:5" ht="12.75" customHeight="1">
      <c r="A159" s="30" t="s">
        <v>57</v>
      </c>
      <c r="E159" s="32" t="s">
        <v>4</v>
      </c>
    </row>
    <row r="160" spans="5:5" ht="12.75" customHeight="1">
      <c r="E160" s="31" t="s">
        <v>58</v>
      </c>
    </row>
    <row r="161" spans="1:16" ht="12.75" customHeight="1">
      <c r="A161" t="s">
        <v>50</v>
      </c>
      <c s="6" t="s">
        <v>176</v>
      </c>
      <c s="6" t="s">
        <v>3060</v>
      </c>
      <c t="s">
        <v>4</v>
      </c>
      <c s="26" t="s">
        <v>3061</v>
      </c>
      <c s="27" t="s">
        <v>98</v>
      </c>
      <c s="28">
        <v>9</v>
      </c>
      <c s="27">
        <v>0</v>
      </c>
      <c s="27">
        <f>ROUND(G161*H161,6)</f>
      </c>
      <c r="L161" s="29">
        <v>0</v>
      </c>
      <c s="24">
        <f>ROUND(ROUND(L161,2)*ROUND(G161,3),2)</f>
      </c>
      <c s="27" t="s">
        <v>55</v>
      </c>
      <c>
        <f>(M161*21)/100</f>
      </c>
      <c t="s">
        <v>27</v>
      </c>
    </row>
    <row r="162" spans="1:5" ht="12.75" customHeight="1">
      <c r="A162" s="30" t="s">
        <v>56</v>
      </c>
      <c r="E162" s="31" t="s">
        <v>3061</v>
      </c>
    </row>
    <row r="163" spans="1:5" ht="12.75" customHeight="1">
      <c r="A163" s="30" t="s">
        <v>57</v>
      </c>
      <c r="E163" s="32" t="s">
        <v>4</v>
      </c>
    </row>
    <row r="164" spans="5:5" ht="12.75" customHeight="1">
      <c r="E164" s="31" t="s">
        <v>58</v>
      </c>
    </row>
    <row r="165" spans="1:16" ht="12.75" customHeight="1">
      <c r="A165" t="s">
        <v>50</v>
      </c>
      <c s="6" t="s">
        <v>179</v>
      </c>
      <c s="6" t="s">
        <v>3062</v>
      </c>
      <c t="s">
        <v>4</v>
      </c>
      <c s="26" t="s">
        <v>3063</v>
      </c>
      <c s="27" t="s">
        <v>98</v>
      </c>
      <c s="28">
        <v>12</v>
      </c>
      <c s="27">
        <v>0</v>
      </c>
      <c s="27">
        <f>ROUND(G165*H165,6)</f>
      </c>
      <c r="L165" s="29">
        <v>0</v>
      </c>
      <c s="24">
        <f>ROUND(ROUND(L165,2)*ROUND(G165,3),2)</f>
      </c>
      <c s="27" t="s">
        <v>55</v>
      </c>
      <c>
        <f>(M165*21)/100</f>
      </c>
      <c t="s">
        <v>27</v>
      </c>
    </row>
    <row r="166" spans="1:5" ht="12.75" customHeight="1">
      <c r="A166" s="30" t="s">
        <v>56</v>
      </c>
      <c r="E166" s="31" t="s">
        <v>3063</v>
      </c>
    </row>
    <row r="167" spans="1:5" ht="12.75" customHeight="1">
      <c r="A167" s="30" t="s">
        <v>57</v>
      </c>
      <c r="E167" s="32" t="s">
        <v>4</v>
      </c>
    </row>
    <row r="168" spans="5:5" ht="12.75" customHeight="1">
      <c r="E168" s="31" t="s">
        <v>58</v>
      </c>
    </row>
    <row r="169" spans="1:16" ht="12.75" customHeight="1">
      <c r="A169" t="s">
        <v>50</v>
      </c>
      <c s="6" t="s">
        <v>182</v>
      </c>
      <c s="6" t="s">
        <v>3064</v>
      </c>
      <c t="s">
        <v>4</v>
      </c>
      <c s="26" t="s">
        <v>3065</v>
      </c>
      <c s="27" t="s">
        <v>98</v>
      </c>
      <c s="28">
        <v>6</v>
      </c>
      <c s="27">
        <v>0</v>
      </c>
      <c s="27">
        <f>ROUND(G169*H169,6)</f>
      </c>
      <c r="L169" s="29">
        <v>0</v>
      </c>
      <c s="24">
        <f>ROUND(ROUND(L169,2)*ROUND(G169,3),2)</f>
      </c>
      <c s="27" t="s">
        <v>55</v>
      </c>
      <c>
        <f>(M169*21)/100</f>
      </c>
      <c t="s">
        <v>27</v>
      </c>
    </row>
    <row r="170" spans="1:5" ht="12.75" customHeight="1">
      <c r="A170" s="30" t="s">
        <v>56</v>
      </c>
      <c r="E170" s="31" t="s">
        <v>3065</v>
      </c>
    </row>
    <row r="171" spans="1:5" ht="12.75" customHeight="1">
      <c r="A171" s="30" t="s">
        <v>57</v>
      </c>
      <c r="E171" s="32" t="s">
        <v>4</v>
      </c>
    </row>
    <row r="172" spans="5:5" ht="12.75" customHeight="1">
      <c r="E172" s="31" t="s">
        <v>58</v>
      </c>
    </row>
    <row r="173" spans="1:16" ht="12.75" customHeight="1">
      <c r="A173" t="s">
        <v>50</v>
      </c>
      <c s="6" t="s">
        <v>185</v>
      </c>
      <c s="6" t="s">
        <v>3066</v>
      </c>
      <c t="s">
        <v>4</v>
      </c>
      <c s="26" t="s">
        <v>3067</v>
      </c>
      <c s="27" t="s">
        <v>98</v>
      </c>
      <c s="28">
        <v>21</v>
      </c>
      <c s="27">
        <v>0</v>
      </c>
      <c s="27">
        <f>ROUND(G173*H173,6)</f>
      </c>
      <c r="L173" s="29">
        <v>0</v>
      </c>
      <c s="24">
        <f>ROUND(ROUND(L173,2)*ROUND(G173,3),2)</f>
      </c>
      <c s="27" t="s">
        <v>55</v>
      </c>
      <c>
        <f>(M173*21)/100</f>
      </c>
      <c t="s">
        <v>27</v>
      </c>
    </row>
    <row r="174" spans="1:5" ht="12.75" customHeight="1">
      <c r="A174" s="30" t="s">
        <v>56</v>
      </c>
      <c r="E174" s="31" t="s">
        <v>3067</v>
      </c>
    </row>
    <row r="175" spans="1:5" ht="12.75" customHeight="1">
      <c r="A175" s="30" t="s">
        <v>57</v>
      </c>
      <c r="E175" s="32" t="s">
        <v>4</v>
      </c>
    </row>
    <row r="176" spans="5:5" ht="12.75" customHeight="1">
      <c r="E176" s="31" t="s">
        <v>58</v>
      </c>
    </row>
    <row r="177" spans="1:16" ht="12.75" customHeight="1">
      <c r="A177" t="s">
        <v>50</v>
      </c>
      <c s="6" t="s">
        <v>188</v>
      </c>
      <c s="6" t="s">
        <v>3068</v>
      </c>
      <c t="s">
        <v>4</v>
      </c>
      <c s="26" t="s">
        <v>3069</v>
      </c>
      <c s="27" t="s">
        <v>98</v>
      </c>
      <c s="28">
        <v>6</v>
      </c>
      <c s="27">
        <v>0</v>
      </c>
      <c s="27">
        <f>ROUND(G177*H177,6)</f>
      </c>
      <c r="L177" s="29">
        <v>0</v>
      </c>
      <c s="24">
        <f>ROUND(ROUND(L177,2)*ROUND(G177,3),2)</f>
      </c>
      <c s="27" t="s">
        <v>55</v>
      </c>
      <c>
        <f>(M177*21)/100</f>
      </c>
      <c t="s">
        <v>27</v>
      </c>
    </row>
    <row r="178" spans="1:5" ht="12.75" customHeight="1">
      <c r="A178" s="30" t="s">
        <v>56</v>
      </c>
      <c r="E178" s="31" t="s">
        <v>3069</v>
      </c>
    </row>
    <row r="179" spans="1:5" ht="12.75" customHeight="1">
      <c r="A179" s="30" t="s">
        <v>57</v>
      </c>
      <c r="E179" s="32" t="s">
        <v>4</v>
      </c>
    </row>
    <row r="180" spans="5:5" ht="12.75" customHeight="1">
      <c r="E180" s="31" t="s">
        <v>58</v>
      </c>
    </row>
    <row r="181" spans="1:16" ht="12.75" customHeight="1">
      <c r="A181" t="s">
        <v>50</v>
      </c>
      <c s="6" t="s">
        <v>191</v>
      </c>
      <c s="6" t="s">
        <v>3070</v>
      </c>
      <c t="s">
        <v>4</v>
      </c>
      <c s="26" t="s">
        <v>3071</v>
      </c>
      <c s="27" t="s">
        <v>98</v>
      </c>
      <c s="28">
        <v>6</v>
      </c>
      <c s="27">
        <v>0</v>
      </c>
      <c s="27">
        <f>ROUND(G181*H181,6)</f>
      </c>
      <c r="L181" s="29">
        <v>0</v>
      </c>
      <c s="24">
        <f>ROUND(ROUND(L181,2)*ROUND(G181,3),2)</f>
      </c>
      <c s="27" t="s">
        <v>55</v>
      </c>
      <c>
        <f>(M181*21)/100</f>
      </c>
      <c t="s">
        <v>27</v>
      </c>
    </row>
    <row r="182" spans="1:5" ht="12.75" customHeight="1">
      <c r="A182" s="30" t="s">
        <v>56</v>
      </c>
      <c r="E182" s="31" t="s">
        <v>3071</v>
      </c>
    </row>
    <row r="183" spans="1:5" ht="12.75" customHeight="1">
      <c r="A183" s="30" t="s">
        <v>57</v>
      </c>
      <c r="E183" s="32" t="s">
        <v>4</v>
      </c>
    </row>
    <row r="184" spans="5:5" ht="12.75" customHeight="1">
      <c r="E184" s="31" t="s">
        <v>58</v>
      </c>
    </row>
    <row r="185" spans="1:16" ht="12.75" customHeight="1">
      <c r="A185" t="s">
        <v>50</v>
      </c>
      <c s="6" t="s">
        <v>194</v>
      </c>
      <c s="6" t="s">
        <v>3072</v>
      </c>
      <c t="s">
        <v>4</v>
      </c>
      <c s="26" t="s">
        <v>3073</v>
      </c>
      <c s="27" t="s">
        <v>264</v>
      </c>
      <c s="28">
        <v>6</v>
      </c>
      <c s="27">
        <v>0</v>
      </c>
      <c s="27">
        <f>ROUND(G185*H185,6)</f>
      </c>
      <c r="L185" s="29">
        <v>0</v>
      </c>
      <c s="24">
        <f>ROUND(ROUND(L185,2)*ROUND(G185,3),2)</f>
      </c>
      <c s="27" t="s">
        <v>55</v>
      </c>
      <c>
        <f>(M185*21)/100</f>
      </c>
      <c t="s">
        <v>27</v>
      </c>
    </row>
    <row r="186" spans="1:5" ht="12.75" customHeight="1">
      <c r="A186" s="30" t="s">
        <v>56</v>
      </c>
      <c r="E186" s="31" t="s">
        <v>3073</v>
      </c>
    </row>
    <row r="187" spans="1:5" ht="12.75" customHeight="1">
      <c r="A187" s="30" t="s">
        <v>57</v>
      </c>
      <c r="E187" s="32" t="s">
        <v>4</v>
      </c>
    </row>
    <row r="188" spans="5:5" ht="12.75" customHeight="1">
      <c r="E188" s="31" t="s">
        <v>58</v>
      </c>
    </row>
    <row r="189" spans="1:13" ht="12.75" customHeight="1">
      <c r="A189" t="s">
        <v>47</v>
      </c>
      <c r="C189" s="7" t="s">
        <v>68</v>
      </c>
      <c r="E189" s="25" t="s">
        <v>3074</v>
      </c>
      <c r="J189" s="24">
        <f>0</f>
      </c>
      <c s="24">
        <f>0</f>
      </c>
      <c s="24">
        <f>0+L190+L194</f>
      </c>
      <c s="24">
        <f>0+M190+M194</f>
      </c>
    </row>
    <row r="190" spans="1:16" ht="12.75" customHeight="1">
      <c r="A190" t="s">
        <v>50</v>
      </c>
      <c s="6" t="s">
        <v>197</v>
      </c>
      <c s="6" t="s">
        <v>3075</v>
      </c>
      <c t="s">
        <v>4</v>
      </c>
      <c s="26" t="s">
        <v>3076</v>
      </c>
      <c s="27" t="s">
        <v>98</v>
      </c>
      <c s="28">
        <v>22</v>
      </c>
      <c s="27">
        <v>0</v>
      </c>
      <c s="27">
        <f>ROUND(G190*H190,6)</f>
      </c>
      <c r="L190" s="29">
        <v>0</v>
      </c>
      <c s="24">
        <f>ROUND(ROUND(L190,2)*ROUND(G190,3),2)</f>
      </c>
      <c s="27" t="s">
        <v>55</v>
      </c>
      <c>
        <f>(M190*21)/100</f>
      </c>
      <c t="s">
        <v>27</v>
      </c>
    </row>
    <row r="191" spans="1:5" ht="12.75" customHeight="1">
      <c r="A191" s="30" t="s">
        <v>56</v>
      </c>
      <c r="E191" s="31" t="s">
        <v>3076</v>
      </c>
    </row>
    <row r="192" spans="1:5" ht="12.75" customHeight="1">
      <c r="A192" s="30" t="s">
        <v>57</v>
      </c>
      <c r="E192" s="32" t="s">
        <v>4</v>
      </c>
    </row>
    <row r="193" spans="5:5" ht="12.75" customHeight="1">
      <c r="E193" s="31" t="s">
        <v>58</v>
      </c>
    </row>
    <row r="194" spans="1:16" ht="12.75" customHeight="1">
      <c r="A194" t="s">
        <v>50</v>
      </c>
      <c s="6" t="s">
        <v>200</v>
      </c>
      <c s="6" t="s">
        <v>3077</v>
      </c>
      <c t="s">
        <v>4</v>
      </c>
      <c s="26" t="s">
        <v>3078</v>
      </c>
      <c s="27" t="s">
        <v>782</v>
      </c>
      <c s="28">
        <v>134</v>
      </c>
      <c s="27">
        <v>0</v>
      </c>
      <c s="27">
        <f>ROUND(G194*H194,6)</f>
      </c>
      <c r="L194" s="29">
        <v>0</v>
      </c>
      <c s="24">
        <f>ROUND(ROUND(L194,2)*ROUND(G194,3),2)</f>
      </c>
      <c s="27" t="s">
        <v>55</v>
      </c>
      <c>
        <f>(M194*21)/100</f>
      </c>
      <c t="s">
        <v>27</v>
      </c>
    </row>
    <row r="195" spans="1:5" ht="12.75" customHeight="1">
      <c r="A195" s="30" t="s">
        <v>56</v>
      </c>
      <c r="E195" s="31" t="s">
        <v>3078</v>
      </c>
    </row>
    <row r="196" spans="1:5" ht="12.75" customHeight="1">
      <c r="A196" s="30" t="s">
        <v>57</v>
      </c>
      <c r="E196" s="32" t="s">
        <v>4</v>
      </c>
    </row>
    <row r="197" spans="5:5" ht="12.75" customHeight="1">
      <c r="E197" s="31" t="s">
        <v>58</v>
      </c>
    </row>
    <row r="198" spans="1:13" ht="12.75" customHeight="1">
      <c r="A198" t="s">
        <v>47</v>
      </c>
      <c r="C198" s="7" t="s">
        <v>71</v>
      </c>
      <c r="E198" s="25" t="s">
        <v>3079</v>
      </c>
      <c r="J198" s="24">
        <f>0</f>
      </c>
      <c s="24">
        <f>0</f>
      </c>
      <c s="24">
        <f>0+L199+L203+L207+L211+L215+L219+L223+L227</f>
      </c>
      <c s="24">
        <f>0+M199+M203+M207+M211+M215+M219+M223+M227</f>
      </c>
    </row>
    <row r="199" spans="1:16" ht="12.75" customHeight="1">
      <c r="A199" t="s">
        <v>50</v>
      </c>
      <c s="6" t="s">
        <v>203</v>
      </c>
      <c s="6" t="s">
        <v>3080</v>
      </c>
      <c t="s">
        <v>4</v>
      </c>
      <c s="26" t="s">
        <v>3081</v>
      </c>
      <c s="27" t="s">
        <v>98</v>
      </c>
      <c s="28">
        <v>3</v>
      </c>
      <c s="27">
        <v>0</v>
      </c>
      <c s="27">
        <f>ROUND(G199*H199,6)</f>
      </c>
      <c r="L199" s="29">
        <v>0</v>
      </c>
      <c s="24">
        <f>ROUND(ROUND(L199,2)*ROUND(G199,3),2)</f>
      </c>
      <c s="27" t="s">
        <v>55</v>
      </c>
      <c>
        <f>(M199*21)/100</f>
      </c>
      <c t="s">
        <v>27</v>
      </c>
    </row>
    <row r="200" spans="1:5" ht="12.75" customHeight="1">
      <c r="A200" s="30" t="s">
        <v>56</v>
      </c>
      <c r="E200" s="31" t="s">
        <v>3081</v>
      </c>
    </row>
    <row r="201" spans="1:5" ht="12.75" customHeight="1">
      <c r="A201" s="30" t="s">
        <v>57</v>
      </c>
      <c r="E201" s="32" t="s">
        <v>4</v>
      </c>
    </row>
    <row r="202" spans="5:5" ht="12.75" customHeight="1">
      <c r="E202" s="31" t="s">
        <v>58</v>
      </c>
    </row>
    <row r="203" spans="1:16" ht="12.75" customHeight="1">
      <c r="A203" t="s">
        <v>50</v>
      </c>
      <c s="6" t="s">
        <v>206</v>
      </c>
      <c s="6" t="s">
        <v>3082</v>
      </c>
      <c t="s">
        <v>4</v>
      </c>
      <c s="26" t="s">
        <v>3083</v>
      </c>
      <c s="27" t="s">
        <v>98</v>
      </c>
      <c s="28">
        <v>6</v>
      </c>
      <c s="27">
        <v>0</v>
      </c>
      <c s="27">
        <f>ROUND(G203*H203,6)</f>
      </c>
      <c r="L203" s="29">
        <v>0</v>
      </c>
      <c s="24">
        <f>ROUND(ROUND(L203,2)*ROUND(G203,3),2)</f>
      </c>
      <c s="27" t="s">
        <v>55</v>
      </c>
      <c>
        <f>(M203*21)/100</f>
      </c>
      <c t="s">
        <v>27</v>
      </c>
    </row>
    <row r="204" spans="1:5" ht="12.75" customHeight="1">
      <c r="A204" s="30" t="s">
        <v>56</v>
      </c>
      <c r="E204" s="31" t="s">
        <v>3083</v>
      </c>
    </row>
    <row r="205" spans="1:5" ht="12.75" customHeight="1">
      <c r="A205" s="30" t="s">
        <v>57</v>
      </c>
      <c r="E205" s="32" t="s">
        <v>4</v>
      </c>
    </row>
    <row r="206" spans="5:5" ht="12.75" customHeight="1">
      <c r="E206" s="31" t="s">
        <v>58</v>
      </c>
    </row>
    <row r="207" spans="1:16" ht="12.75" customHeight="1">
      <c r="A207" t="s">
        <v>50</v>
      </c>
      <c s="6" t="s">
        <v>209</v>
      </c>
      <c s="6" t="s">
        <v>3084</v>
      </c>
      <c t="s">
        <v>4</v>
      </c>
      <c s="26" t="s">
        <v>3085</v>
      </c>
      <c s="27" t="s">
        <v>98</v>
      </c>
      <c s="28">
        <v>6</v>
      </c>
      <c s="27">
        <v>0</v>
      </c>
      <c s="27">
        <f>ROUND(G207*H207,6)</f>
      </c>
      <c r="L207" s="29">
        <v>0</v>
      </c>
      <c s="24">
        <f>ROUND(ROUND(L207,2)*ROUND(G207,3),2)</f>
      </c>
      <c s="27" t="s">
        <v>55</v>
      </c>
      <c>
        <f>(M207*21)/100</f>
      </c>
      <c t="s">
        <v>27</v>
      </c>
    </row>
    <row r="208" spans="1:5" ht="12.75" customHeight="1">
      <c r="A208" s="30" t="s">
        <v>56</v>
      </c>
      <c r="E208" s="31" t="s">
        <v>3085</v>
      </c>
    </row>
    <row r="209" spans="1:5" ht="12.75" customHeight="1">
      <c r="A209" s="30" t="s">
        <v>57</v>
      </c>
      <c r="E209" s="32" t="s">
        <v>4</v>
      </c>
    </row>
    <row r="210" spans="5:5" ht="12.75" customHeight="1">
      <c r="E210" s="31" t="s">
        <v>58</v>
      </c>
    </row>
    <row r="211" spans="1:16" ht="12.75" customHeight="1">
      <c r="A211" t="s">
        <v>50</v>
      </c>
      <c s="6" t="s">
        <v>212</v>
      </c>
      <c s="6" t="s">
        <v>3086</v>
      </c>
      <c t="s">
        <v>4</v>
      </c>
      <c s="26" t="s">
        <v>3087</v>
      </c>
      <c s="27" t="s">
        <v>98</v>
      </c>
      <c s="28">
        <v>1</v>
      </c>
      <c s="27">
        <v>0</v>
      </c>
      <c s="27">
        <f>ROUND(G211*H211,6)</f>
      </c>
      <c r="L211" s="29">
        <v>0</v>
      </c>
      <c s="24">
        <f>ROUND(ROUND(L211,2)*ROUND(G211,3),2)</f>
      </c>
      <c s="27" t="s">
        <v>55</v>
      </c>
      <c>
        <f>(M211*21)/100</f>
      </c>
      <c t="s">
        <v>27</v>
      </c>
    </row>
    <row r="212" spans="1:5" ht="12.75" customHeight="1">
      <c r="A212" s="30" t="s">
        <v>56</v>
      </c>
      <c r="E212" s="31" t="s">
        <v>3087</v>
      </c>
    </row>
    <row r="213" spans="1:5" ht="12.75" customHeight="1">
      <c r="A213" s="30" t="s">
        <v>57</v>
      </c>
      <c r="E213" s="32" t="s">
        <v>4</v>
      </c>
    </row>
    <row r="214" spans="5:5" ht="12.75" customHeight="1">
      <c r="E214" s="31" t="s">
        <v>58</v>
      </c>
    </row>
    <row r="215" spans="1:16" ht="12.75" customHeight="1">
      <c r="A215" t="s">
        <v>50</v>
      </c>
      <c s="6" t="s">
        <v>215</v>
      </c>
      <c s="6" t="s">
        <v>3088</v>
      </c>
      <c t="s">
        <v>4</v>
      </c>
      <c s="26" t="s">
        <v>3089</v>
      </c>
      <c s="27" t="s">
        <v>98</v>
      </c>
      <c s="28">
        <v>1</v>
      </c>
      <c s="27">
        <v>0</v>
      </c>
      <c s="27">
        <f>ROUND(G215*H215,6)</f>
      </c>
      <c r="L215" s="29">
        <v>0</v>
      </c>
      <c s="24">
        <f>ROUND(ROUND(L215,2)*ROUND(G215,3),2)</f>
      </c>
      <c s="27" t="s">
        <v>55</v>
      </c>
      <c>
        <f>(M215*21)/100</f>
      </c>
      <c t="s">
        <v>27</v>
      </c>
    </row>
    <row r="216" spans="1:5" ht="12.75" customHeight="1">
      <c r="A216" s="30" t="s">
        <v>56</v>
      </c>
      <c r="E216" s="31" t="s">
        <v>3089</v>
      </c>
    </row>
    <row r="217" spans="1:5" ht="12.75" customHeight="1">
      <c r="A217" s="30" t="s">
        <v>57</v>
      </c>
      <c r="E217" s="32" t="s">
        <v>4</v>
      </c>
    </row>
    <row r="218" spans="5:5" ht="12.75" customHeight="1">
      <c r="E218" s="31" t="s">
        <v>58</v>
      </c>
    </row>
    <row r="219" spans="1:16" ht="12.75" customHeight="1">
      <c r="A219" t="s">
        <v>50</v>
      </c>
      <c s="6" t="s">
        <v>218</v>
      </c>
      <c s="6" t="s">
        <v>857</v>
      </c>
      <c t="s">
        <v>4</v>
      </c>
      <c s="26" t="s">
        <v>858</v>
      </c>
      <c s="27" t="s">
        <v>98</v>
      </c>
      <c s="28">
        <v>1</v>
      </c>
      <c s="27">
        <v>0</v>
      </c>
      <c s="27">
        <f>ROUND(G219*H219,6)</f>
      </c>
      <c r="L219" s="29">
        <v>0</v>
      </c>
      <c s="24">
        <f>ROUND(ROUND(L219,2)*ROUND(G219,3),2)</f>
      </c>
      <c s="27" t="s">
        <v>55</v>
      </c>
      <c>
        <f>(M219*21)/100</f>
      </c>
      <c t="s">
        <v>27</v>
      </c>
    </row>
    <row r="220" spans="1:5" ht="12.75" customHeight="1">
      <c r="A220" s="30" t="s">
        <v>56</v>
      </c>
      <c r="E220" s="31" t="s">
        <v>858</v>
      </c>
    </row>
    <row r="221" spans="1:5" ht="12.75" customHeight="1">
      <c r="A221" s="30" t="s">
        <v>57</v>
      </c>
      <c r="E221" s="32" t="s">
        <v>4</v>
      </c>
    </row>
    <row r="222" spans="5:5" ht="12.75" customHeight="1">
      <c r="E222" s="31" t="s">
        <v>58</v>
      </c>
    </row>
    <row r="223" spans="1:16" ht="12.75" customHeight="1">
      <c r="A223" t="s">
        <v>50</v>
      </c>
      <c s="6" t="s">
        <v>221</v>
      </c>
      <c s="6" t="s">
        <v>3090</v>
      </c>
      <c t="s">
        <v>4</v>
      </c>
      <c s="26" t="s">
        <v>3091</v>
      </c>
      <c s="27" t="s">
        <v>264</v>
      </c>
      <c s="28">
        <v>12</v>
      </c>
      <c s="27">
        <v>0</v>
      </c>
      <c s="27">
        <f>ROUND(G223*H223,6)</f>
      </c>
      <c r="L223" s="29">
        <v>0</v>
      </c>
      <c s="24">
        <f>ROUND(ROUND(L223,2)*ROUND(G223,3),2)</f>
      </c>
      <c s="27" t="s">
        <v>55</v>
      </c>
      <c>
        <f>(M223*21)/100</f>
      </c>
      <c t="s">
        <v>27</v>
      </c>
    </row>
    <row r="224" spans="1:5" ht="12.75" customHeight="1">
      <c r="A224" s="30" t="s">
        <v>56</v>
      </c>
      <c r="E224" s="31" t="s">
        <v>3091</v>
      </c>
    </row>
    <row r="225" spans="1:5" ht="12.75" customHeight="1">
      <c r="A225" s="30" t="s">
        <v>57</v>
      </c>
      <c r="E225" s="32" t="s">
        <v>4</v>
      </c>
    </row>
    <row r="226" spans="5:5" ht="12.75" customHeight="1">
      <c r="E226" s="31" t="s">
        <v>58</v>
      </c>
    </row>
    <row r="227" spans="1:16" ht="12.75" customHeight="1">
      <c r="A227" t="s">
        <v>50</v>
      </c>
      <c s="6" t="s">
        <v>224</v>
      </c>
      <c s="6" t="s">
        <v>3092</v>
      </c>
      <c t="s">
        <v>4</v>
      </c>
      <c s="26" t="s">
        <v>3093</v>
      </c>
      <c s="27" t="s">
        <v>264</v>
      </c>
      <c s="28">
        <v>24</v>
      </c>
      <c s="27">
        <v>0</v>
      </c>
      <c s="27">
        <f>ROUND(G227*H227,6)</f>
      </c>
      <c r="L227" s="29">
        <v>0</v>
      </c>
      <c s="24">
        <f>ROUND(ROUND(L227,2)*ROUND(G227,3),2)</f>
      </c>
      <c s="27" t="s">
        <v>55</v>
      </c>
      <c>
        <f>(M227*21)/100</f>
      </c>
      <c t="s">
        <v>27</v>
      </c>
    </row>
    <row r="228" spans="1:5" ht="12.75" customHeight="1">
      <c r="A228" s="30" t="s">
        <v>56</v>
      </c>
      <c r="E228" s="31" t="s">
        <v>3093</v>
      </c>
    </row>
    <row r="229" spans="1:5" ht="12.75" customHeight="1">
      <c r="A229" s="30" t="s">
        <v>57</v>
      </c>
      <c r="E229" s="32" t="s">
        <v>4</v>
      </c>
    </row>
    <row r="230" spans="5:5" ht="12.75" customHeight="1">
      <c r="E230" s="31" t="s">
        <v>58</v>
      </c>
    </row>
    <row r="231" spans="1:13" ht="12.75" customHeight="1">
      <c r="A231" t="s">
        <v>47</v>
      </c>
      <c r="C231" s="7" t="s">
        <v>26</v>
      </c>
      <c r="E231" s="25" t="s">
        <v>3094</v>
      </c>
      <c r="J231" s="24">
        <f>0</f>
      </c>
      <c s="24">
        <f>0</f>
      </c>
      <c s="24">
        <f>0+L232+L236+L240+L244+L248+L252+L256+L260+L264+L268+L272+L276+L280+L284</f>
      </c>
      <c s="24">
        <f>0+M232+M236+M240+M244+M248+M252+M256+M260+M264+M268+M272+M276+M280+M284</f>
      </c>
    </row>
    <row r="232" spans="1:16" ht="12.75" customHeight="1">
      <c r="A232" t="s">
        <v>50</v>
      </c>
      <c s="6" t="s">
        <v>227</v>
      </c>
      <c s="6" t="s">
        <v>3095</v>
      </c>
      <c t="s">
        <v>4</v>
      </c>
      <c s="26" t="s">
        <v>3096</v>
      </c>
      <c s="27" t="s">
        <v>66</v>
      </c>
      <c s="28">
        <v>60</v>
      </c>
      <c s="27">
        <v>0</v>
      </c>
      <c s="27">
        <f>ROUND(G232*H232,6)</f>
      </c>
      <c r="L232" s="29">
        <v>0</v>
      </c>
      <c s="24">
        <f>ROUND(ROUND(L232,2)*ROUND(G232,3),2)</f>
      </c>
      <c s="27" t="s">
        <v>55</v>
      </c>
      <c>
        <f>(M232*21)/100</f>
      </c>
      <c t="s">
        <v>27</v>
      </c>
    </row>
    <row r="233" spans="1:5" ht="12.75" customHeight="1">
      <c r="A233" s="30" t="s">
        <v>56</v>
      </c>
      <c r="E233" s="31" t="s">
        <v>3096</v>
      </c>
    </row>
    <row r="234" spans="1:5" ht="12.75" customHeight="1">
      <c r="A234" s="30" t="s">
        <v>57</v>
      </c>
      <c r="E234" s="32" t="s">
        <v>4</v>
      </c>
    </row>
    <row r="235" spans="5:5" ht="12.75" customHeight="1">
      <c r="E235" s="31" t="s">
        <v>58</v>
      </c>
    </row>
    <row r="236" spans="1:16" ht="12.75" customHeight="1">
      <c r="A236" t="s">
        <v>50</v>
      </c>
      <c s="6" t="s">
        <v>230</v>
      </c>
      <c s="6" t="s">
        <v>3097</v>
      </c>
      <c t="s">
        <v>4</v>
      </c>
      <c s="26" t="s">
        <v>3098</v>
      </c>
      <c s="27" t="s">
        <v>98</v>
      </c>
      <c s="28">
        <v>6</v>
      </c>
      <c s="27">
        <v>0</v>
      </c>
      <c s="27">
        <f>ROUND(G236*H236,6)</f>
      </c>
      <c r="L236" s="29">
        <v>0</v>
      </c>
      <c s="24">
        <f>ROUND(ROUND(L236,2)*ROUND(G236,3),2)</f>
      </c>
      <c s="27" t="s">
        <v>55</v>
      </c>
      <c>
        <f>(M236*21)/100</f>
      </c>
      <c t="s">
        <v>27</v>
      </c>
    </row>
    <row r="237" spans="1:5" ht="12.75" customHeight="1">
      <c r="A237" s="30" t="s">
        <v>56</v>
      </c>
      <c r="E237" s="31" t="s">
        <v>3098</v>
      </c>
    </row>
    <row r="238" spans="1:5" ht="12.75" customHeight="1">
      <c r="A238" s="30" t="s">
        <v>57</v>
      </c>
      <c r="E238" s="32" t="s">
        <v>4</v>
      </c>
    </row>
    <row r="239" spans="5:5" ht="12.75" customHeight="1">
      <c r="E239" s="31" t="s">
        <v>58</v>
      </c>
    </row>
    <row r="240" spans="1:16" ht="12.75" customHeight="1">
      <c r="A240" t="s">
        <v>50</v>
      </c>
      <c s="6" t="s">
        <v>233</v>
      </c>
      <c s="6" t="s">
        <v>3099</v>
      </c>
      <c t="s">
        <v>4</v>
      </c>
      <c s="26" t="s">
        <v>3100</v>
      </c>
      <c s="27" t="s">
        <v>98</v>
      </c>
      <c s="28">
        <v>9</v>
      </c>
      <c s="27">
        <v>0</v>
      </c>
      <c s="27">
        <f>ROUND(G240*H240,6)</f>
      </c>
      <c r="L240" s="29">
        <v>0</v>
      </c>
      <c s="24">
        <f>ROUND(ROUND(L240,2)*ROUND(G240,3),2)</f>
      </c>
      <c s="27" t="s">
        <v>55</v>
      </c>
      <c>
        <f>(M240*21)/100</f>
      </c>
      <c t="s">
        <v>27</v>
      </c>
    </row>
    <row r="241" spans="1:5" ht="12.75" customHeight="1">
      <c r="A241" s="30" t="s">
        <v>56</v>
      </c>
      <c r="E241" s="31" t="s">
        <v>3100</v>
      </c>
    </row>
    <row r="242" spans="1:5" ht="12.75" customHeight="1">
      <c r="A242" s="30" t="s">
        <v>57</v>
      </c>
      <c r="E242" s="32" t="s">
        <v>4</v>
      </c>
    </row>
    <row r="243" spans="5:5" ht="12.75" customHeight="1">
      <c r="E243" s="31" t="s">
        <v>58</v>
      </c>
    </row>
    <row r="244" spans="1:16" ht="12.75" customHeight="1">
      <c r="A244" t="s">
        <v>50</v>
      </c>
      <c s="6" t="s">
        <v>236</v>
      </c>
      <c s="6" t="s">
        <v>3101</v>
      </c>
      <c t="s">
        <v>4</v>
      </c>
      <c s="26" t="s">
        <v>3102</v>
      </c>
      <c s="27" t="s">
        <v>98</v>
      </c>
      <c s="28">
        <v>15</v>
      </c>
      <c s="27">
        <v>0</v>
      </c>
      <c s="27">
        <f>ROUND(G244*H244,6)</f>
      </c>
      <c r="L244" s="29">
        <v>0</v>
      </c>
      <c s="24">
        <f>ROUND(ROUND(L244,2)*ROUND(G244,3),2)</f>
      </c>
      <c s="27" t="s">
        <v>55</v>
      </c>
      <c>
        <f>(M244*21)/100</f>
      </c>
      <c t="s">
        <v>27</v>
      </c>
    </row>
    <row r="245" spans="1:5" ht="12.75" customHeight="1">
      <c r="A245" s="30" t="s">
        <v>56</v>
      </c>
      <c r="E245" s="31" t="s">
        <v>3102</v>
      </c>
    </row>
    <row r="246" spans="1:5" ht="12.75" customHeight="1">
      <c r="A246" s="30" t="s">
        <v>57</v>
      </c>
      <c r="E246" s="32" t="s">
        <v>4</v>
      </c>
    </row>
    <row r="247" spans="5:5" ht="12.75" customHeight="1">
      <c r="E247" s="31" t="s">
        <v>58</v>
      </c>
    </row>
    <row r="248" spans="1:16" ht="12.75" customHeight="1">
      <c r="A248" t="s">
        <v>50</v>
      </c>
      <c s="6" t="s">
        <v>239</v>
      </c>
      <c s="6" t="s">
        <v>3103</v>
      </c>
      <c t="s">
        <v>4</v>
      </c>
      <c s="26" t="s">
        <v>3104</v>
      </c>
      <c s="27" t="s">
        <v>98</v>
      </c>
      <c s="28">
        <v>15</v>
      </c>
      <c s="27">
        <v>0</v>
      </c>
      <c s="27">
        <f>ROUND(G248*H248,6)</f>
      </c>
      <c r="L248" s="29">
        <v>0</v>
      </c>
      <c s="24">
        <f>ROUND(ROUND(L248,2)*ROUND(G248,3),2)</f>
      </c>
      <c s="27" t="s">
        <v>55</v>
      </c>
      <c>
        <f>(M248*21)/100</f>
      </c>
      <c t="s">
        <v>27</v>
      </c>
    </row>
    <row r="249" spans="1:5" ht="12.75" customHeight="1">
      <c r="A249" s="30" t="s">
        <v>56</v>
      </c>
      <c r="E249" s="31" t="s">
        <v>3104</v>
      </c>
    </row>
    <row r="250" spans="1:5" ht="12.75" customHeight="1">
      <c r="A250" s="30" t="s">
        <v>57</v>
      </c>
      <c r="E250" s="32" t="s">
        <v>4</v>
      </c>
    </row>
    <row r="251" spans="5:5" ht="12.75" customHeight="1">
      <c r="E251" s="31" t="s">
        <v>58</v>
      </c>
    </row>
    <row r="252" spans="1:16" ht="12.75" customHeight="1">
      <c r="A252" t="s">
        <v>50</v>
      </c>
      <c s="6" t="s">
        <v>243</v>
      </c>
      <c s="6" t="s">
        <v>2359</v>
      </c>
      <c t="s">
        <v>4</v>
      </c>
      <c s="26" t="s">
        <v>2360</v>
      </c>
      <c s="27" t="s">
        <v>98</v>
      </c>
      <c s="28">
        <v>15</v>
      </c>
      <c s="27">
        <v>0</v>
      </c>
      <c s="27">
        <f>ROUND(G252*H252,6)</f>
      </c>
      <c r="L252" s="29">
        <v>0</v>
      </c>
      <c s="24">
        <f>ROUND(ROUND(L252,2)*ROUND(G252,3),2)</f>
      </c>
      <c s="27" t="s">
        <v>55</v>
      </c>
      <c>
        <f>(M252*21)/100</f>
      </c>
      <c t="s">
        <v>27</v>
      </c>
    </row>
    <row r="253" spans="1:5" ht="12.75" customHeight="1">
      <c r="A253" s="30" t="s">
        <v>56</v>
      </c>
      <c r="E253" s="31" t="s">
        <v>2360</v>
      </c>
    </row>
    <row r="254" spans="1:5" ht="12.75" customHeight="1">
      <c r="A254" s="30" t="s">
        <v>57</v>
      </c>
      <c r="E254" s="32" t="s">
        <v>4</v>
      </c>
    </row>
    <row r="255" spans="5:5" ht="12.75" customHeight="1">
      <c r="E255" s="31" t="s">
        <v>58</v>
      </c>
    </row>
    <row r="256" spans="1:16" ht="12.75" customHeight="1">
      <c r="A256" t="s">
        <v>50</v>
      </c>
      <c s="6" t="s">
        <v>246</v>
      </c>
      <c s="6" t="s">
        <v>3105</v>
      </c>
      <c t="s">
        <v>4</v>
      </c>
      <c s="26" t="s">
        <v>3106</v>
      </c>
      <c s="27" t="s">
        <v>98</v>
      </c>
      <c s="28">
        <v>12</v>
      </c>
      <c s="27">
        <v>0</v>
      </c>
      <c s="27">
        <f>ROUND(G256*H256,6)</f>
      </c>
      <c r="L256" s="29">
        <v>0</v>
      </c>
      <c s="24">
        <f>ROUND(ROUND(L256,2)*ROUND(G256,3),2)</f>
      </c>
      <c s="27" t="s">
        <v>55</v>
      </c>
      <c>
        <f>(M256*21)/100</f>
      </c>
      <c t="s">
        <v>27</v>
      </c>
    </row>
    <row r="257" spans="1:5" ht="12.75" customHeight="1">
      <c r="A257" s="30" t="s">
        <v>56</v>
      </c>
      <c r="E257" s="31" t="s">
        <v>3106</v>
      </c>
    </row>
    <row r="258" spans="1:5" ht="12.75" customHeight="1">
      <c r="A258" s="30" t="s">
        <v>57</v>
      </c>
      <c r="E258" s="32" t="s">
        <v>4</v>
      </c>
    </row>
    <row r="259" spans="5:5" ht="12.75" customHeight="1">
      <c r="E259" s="31" t="s">
        <v>58</v>
      </c>
    </row>
    <row r="260" spans="1:16" ht="12.75" customHeight="1">
      <c r="A260" t="s">
        <v>50</v>
      </c>
      <c s="6" t="s">
        <v>249</v>
      </c>
      <c s="6" t="s">
        <v>3107</v>
      </c>
      <c t="s">
        <v>4</v>
      </c>
      <c s="26" t="s">
        <v>3108</v>
      </c>
      <c s="27" t="s">
        <v>98</v>
      </c>
      <c s="28">
        <v>18</v>
      </c>
      <c s="27">
        <v>0</v>
      </c>
      <c s="27">
        <f>ROUND(G260*H260,6)</f>
      </c>
      <c r="L260" s="29">
        <v>0</v>
      </c>
      <c s="24">
        <f>ROUND(ROUND(L260,2)*ROUND(G260,3),2)</f>
      </c>
      <c s="27" t="s">
        <v>55</v>
      </c>
      <c>
        <f>(M260*21)/100</f>
      </c>
      <c t="s">
        <v>27</v>
      </c>
    </row>
    <row r="261" spans="1:5" ht="12.75" customHeight="1">
      <c r="A261" s="30" t="s">
        <v>56</v>
      </c>
      <c r="E261" s="31" t="s">
        <v>3108</v>
      </c>
    </row>
    <row r="262" spans="1:5" ht="12.75" customHeight="1">
      <c r="A262" s="30" t="s">
        <v>57</v>
      </c>
      <c r="E262" s="32" t="s">
        <v>4</v>
      </c>
    </row>
    <row r="263" spans="5:5" ht="12.75" customHeight="1">
      <c r="E263" s="31" t="s">
        <v>58</v>
      </c>
    </row>
    <row r="264" spans="1:16" ht="12.75" customHeight="1">
      <c r="A264" t="s">
        <v>50</v>
      </c>
      <c s="6" t="s">
        <v>252</v>
      </c>
      <c s="6" t="s">
        <v>3109</v>
      </c>
      <c t="s">
        <v>4</v>
      </c>
      <c s="26" t="s">
        <v>3110</v>
      </c>
      <c s="27" t="s">
        <v>98</v>
      </c>
      <c s="28">
        <v>6</v>
      </c>
      <c s="27">
        <v>0</v>
      </c>
      <c s="27">
        <f>ROUND(G264*H264,6)</f>
      </c>
      <c r="L264" s="29">
        <v>0</v>
      </c>
      <c s="24">
        <f>ROUND(ROUND(L264,2)*ROUND(G264,3),2)</f>
      </c>
      <c s="27" t="s">
        <v>55</v>
      </c>
      <c>
        <f>(M264*21)/100</f>
      </c>
      <c t="s">
        <v>27</v>
      </c>
    </row>
    <row r="265" spans="1:5" ht="12.75" customHeight="1">
      <c r="A265" s="30" t="s">
        <v>56</v>
      </c>
      <c r="E265" s="31" t="s">
        <v>3110</v>
      </c>
    </row>
    <row r="266" spans="1:5" ht="12.75" customHeight="1">
      <c r="A266" s="30" t="s">
        <v>57</v>
      </c>
      <c r="E266" s="32" t="s">
        <v>4</v>
      </c>
    </row>
    <row r="267" spans="5:5" ht="12.75" customHeight="1">
      <c r="E267" s="31" t="s">
        <v>58</v>
      </c>
    </row>
    <row r="268" spans="1:16" ht="12.75" customHeight="1">
      <c r="A268" t="s">
        <v>50</v>
      </c>
      <c s="6" t="s">
        <v>255</v>
      </c>
      <c s="6" t="s">
        <v>3111</v>
      </c>
      <c t="s">
        <v>4</v>
      </c>
      <c s="26" t="s">
        <v>3112</v>
      </c>
      <c s="27" t="s">
        <v>98</v>
      </c>
      <c s="28">
        <v>3</v>
      </c>
      <c s="27">
        <v>0</v>
      </c>
      <c s="27">
        <f>ROUND(G268*H268,6)</f>
      </c>
      <c r="L268" s="29">
        <v>0</v>
      </c>
      <c s="24">
        <f>ROUND(ROUND(L268,2)*ROUND(G268,3),2)</f>
      </c>
      <c s="27" t="s">
        <v>55</v>
      </c>
      <c>
        <f>(M268*21)/100</f>
      </c>
      <c t="s">
        <v>27</v>
      </c>
    </row>
    <row r="269" spans="1:5" ht="12.75" customHeight="1">
      <c r="A269" s="30" t="s">
        <v>56</v>
      </c>
      <c r="E269" s="31" t="s">
        <v>3112</v>
      </c>
    </row>
    <row r="270" spans="1:5" ht="12.75" customHeight="1">
      <c r="A270" s="30" t="s">
        <v>57</v>
      </c>
      <c r="E270" s="32" t="s">
        <v>4</v>
      </c>
    </row>
    <row r="271" spans="5:5" ht="12.75" customHeight="1">
      <c r="E271" s="31" t="s">
        <v>58</v>
      </c>
    </row>
    <row r="272" spans="1:16" ht="12.75" customHeight="1">
      <c r="A272" t="s">
        <v>50</v>
      </c>
      <c s="6" t="s">
        <v>258</v>
      </c>
      <c s="6" t="s">
        <v>3113</v>
      </c>
      <c t="s">
        <v>4</v>
      </c>
      <c s="26" t="s">
        <v>3114</v>
      </c>
      <c s="27" t="s">
        <v>98</v>
      </c>
      <c s="28">
        <v>12</v>
      </c>
      <c s="27">
        <v>0</v>
      </c>
      <c s="27">
        <f>ROUND(G272*H272,6)</f>
      </c>
      <c r="L272" s="29">
        <v>0</v>
      </c>
      <c s="24">
        <f>ROUND(ROUND(L272,2)*ROUND(G272,3),2)</f>
      </c>
      <c s="27" t="s">
        <v>55</v>
      </c>
      <c>
        <f>(M272*21)/100</f>
      </c>
      <c t="s">
        <v>27</v>
      </c>
    </row>
    <row r="273" spans="1:5" ht="12.75" customHeight="1">
      <c r="A273" s="30" t="s">
        <v>56</v>
      </c>
      <c r="E273" s="31" t="s">
        <v>3114</v>
      </c>
    </row>
    <row r="274" spans="1:5" ht="12.75" customHeight="1">
      <c r="A274" s="30" t="s">
        <v>57</v>
      </c>
      <c r="E274" s="32" t="s">
        <v>4</v>
      </c>
    </row>
    <row r="275" spans="5:5" ht="12.75" customHeight="1">
      <c r="E275" s="31" t="s">
        <v>58</v>
      </c>
    </row>
    <row r="276" spans="1:16" ht="12.75" customHeight="1">
      <c r="A276" t="s">
        <v>50</v>
      </c>
      <c s="6" t="s">
        <v>261</v>
      </c>
      <c s="6" t="s">
        <v>3115</v>
      </c>
      <c t="s">
        <v>4</v>
      </c>
      <c s="26" t="s">
        <v>3116</v>
      </c>
      <c s="27" t="s">
        <v>82</v>
      </c>
      <c s="28">
        <v>2877</v>
      </c>
      <c s="27">
        <v>0</v>
      </c>
      <c s="27">
        <f>ROUND(G276*H276,6)</f>
      </c>
      <c r="L276" s="29">
        <v>0</v>
      </c>
      <c s="24">
        <f>ROUND(ROUND(L276,2)*ROUND(G276,3),2)</f>
      </c>
      <c s="27" t="s">
        <v>55</v>
      </c>
      <c>
        <f>(M276*21)/100</f>
      </c>
      <c t="s">
        <v>27</v>
      </c>
    </row>
    <row r="277" spans="1:5" ht="12.75" customHeight="1">
      <c r="A277" s="30" t="s">
        <v>56</v>
      </c>
      <c r="E277" s="31" t="s">
        <v>3116</v>
      </c>
    </row>
    <row r="278" spans="1:5" ht="12.75" customHeight="1">
      <c r="A278" s="30" t="s">
        <v>57</v>
      </c>
      <c r="E278" s="32" t="s">
        <v>4</v>
      </c>
    </row>
    <row r="279" spans="5:5" ht="12.75" customHeight="1">
      <c r="E279" s="31" t="s">
        <v>58</v>
      </c>
    </row>
    <row r="280" spans="1:16" ht="12.75" customHeight="1">
      <c r="A280" t="s">
        <v>50</v>
      </c>
      <c s="6" t="s">
        <v>265</v>
      </c>
      <c s="6" t="s">
        <v>3117</v>
      </c>
      <c t="s">
        <v>4</v>
      </c>
      <c s="26" t="s">
        <v>119</v>
      </c>
      <c s="27" t="s">
        <v>2995</v>
      </c>
      <c s="28">
        <v>1260</v>
      </c>
      <c s="27">
        <v>0</v>
      </c>
      <c s="27">
        <f>ROUND(G280*H280,6)</f>
      </c>
      <c r="L280" s="29">
        <v>0</v>
      </c>
      <c s="24">
        <f>ROUND(ROUND(L280,2)*ROUND(G280,3),2)</f>
      </c>
      <c s="27" t="s">
        <v>55</v>
      </c>
      <c>
        <f>(M280*21)/100</f>
      </c>
      <c t="s">
        <v>27</v>
      </c>
    </row>
    <row r="281" spans="1:5" ht="12.75" customHeight="1">
      <c r="A281" s="30" t="s">
        <v>56</v>
      </c>
      <c r="E281" s="31" t="s">
        <v>119</v>
      </c>
    </row>
    <row r="282" spans="1:5" ht="12.75" customHeight="1">
      <c r="A282" s="30" t="s">
        <v>57</v>
      </c>
      <c r="E282" s="32" t="s">
        <v>4</v>
      </c>
    </row>
    <row r="283" spans="5:5" ht="12.75" customHeight="1">
      <c r="E283" s="31" t="s">
        <v>58</v>
      </c>
    </row>
    <row r="284" spans="1:16" ht="12.75" customHeight="1">
      <c r="A284" t="s">
        <v>50</v>
      </c>
      <c s="6" t="s">
        <v>370</v>
      </c>
      <c s="6" t="s">
        <v>3118</v>
      </c>
      <c t="s">
        <v>4</v>
      </c>
      <c s="26" t="s">
        <v>3119</v>
      </c>
      <c s="27" t="s">
        <v>264</v>
      </c>
      <c s="28">
        <v>36</v>
      </c>
      <c s="27">
        <v>0</v>
      </c>
      <c s="27">
        <f>ROUND(G284*H284,6)</f>
      </c>
      <c r="L284" s="29">
        <v>0</v>
      </c>
      <c s="24">
        <f>ROUND(ROUND(L284,2)*ROUND(G284,3),2)</f>
      </c>
      <c s="27" t="s">
        <v>55</v>
      </c>
      <c>
        <f>(M284*21)/100</f>
      </c>
      <c t="s">
        <v>27</v>
      </c>
    </row>
    <row r="285" spans="1:5" ht="12.75" customHeight="1">
      <c r="A285" s="30" t="s">
        <v>56</v>
      </c>
      <c r="E285" s="31" t="s">
        <v>3119</v>
      </c>
    </row>
    <row r="286" spans="1:5" ht="12.75" customHeight="1">
      <c r="A286" s="30" t="s">
        <v>57</v>
      </c>
      <c r="E286" s="32" t="s">
        <v>4</v>
      </c>
    </row>
    <row r="287" spans="5:5" ht="12.75" customHeight="1">
      <c r="E287" s="31" t="s">
        <v>58</v>
      </c>
    </row>
    <row r="288" spans="1:13" ht="12.75" customHeight="1">
      <c r="A288" t="s">
        <v>47</v>
      </c>
      <c r="C288" s="7" t="s">
        <v>76</v>
      </c>
      <c r="E288" s="25" t="s">
        <v>3120</v>
      </c>
      <c r="J288" s="24">
        <f>0</f>
      </c>
      <c s="24">
        <f>0</f>
      </c>
      <c s="24">
        <f>0+L289+L293+L297+L301+L305+L309+L313+L317+L321+L325+L329+L333+L337+L341+L345+L349</f>
      </c>
      <c s="24">
        <f>0+M289+M293+M297+M301+M305+M309+M313+M317+M321+M325+M329+M333+M337+M341+M345+M349</f>
      </c>
    </row>
    <row r="289" spans="1:16" ht="12.75" customHeight="1">
      <c r="A289" t="s">
        <v>50</v>
      </c>
      <c s="6" t="s">
        <v>373</v>
      </c>
      <c s="6" t="s">
        <v>72</v>
      </c>
      <c t="s">
        <v>4</v>
      </c>
      <c s="26" t="s">
        <v>73</v>
      </c>
      <c s="27" t="s">
        <v>66</v>
      </c>
      <c s="28">
        <v>85.5</v>
      </c>
      <c s="27">
        <v>0</v>
      </c>
      <c s="27">
        <f>ROUND(G289*H289,6)</f>
      </c>
      <c r="L289" s="29">
        <v>0</v>
      </c>
      <c s="24">
        <f>ROUND(ROUND(L289,2)*ROUND(G289,3),2)</f>
      </c>
      <c s="27" t="s">
        <v>55</v>
      </c>
      <c>
        <f>(M289*21)/100</f>
      </c>
      <c t="s">
        <v>27</v>
      </c>
    </row>
    <row r="290" spans="1:5" ht="12.75" customHeight="1">
      <c r="A290" s="30" t="s">
        <v>56</v>
      </c>
      <c r="E290" s="31" t="s">
        <v>73</v>
      </c>
    </row>
    <row r="291" spans="1:5" ht="12.75" customHeight="1">
      <c r="A291" s="30" t="s">
        <v>57</v>
      </c>
      <c r="E291" s="32" t="s">
        <v>4</v>
      </c>
    </row>
    <row r="292" spans="5:5" ht="12.75" customHeight="1">
      <c r="E292" s="31" t="s">
        <v>58</v>
      </c>
    </row>
    <row r="293" spans="1:16" ht="12.75" customHeight="1">
      <c r="A293" t="s">
        <v>50</v>
      </c>
      <c s="6" t="s">
        <v>376</v>
      </c>
      <c s="6" t="s">
        <v>77</v>
      </c>
      <c t="s">
        <v>4</v>
      </c>
      <c s="26" t="s">
        <v>78</v>
      </c>
      <c s="27" t="s">
        <v>66</v>
      </c>
      <c s="28">
        <v>55.2</v>
      </c>
      <c s="27">
        <v>0</v>
      </c>
      <c s="27">
        <f>ROUND(G293*H293,6)</f>
      </c>
      <c r="L293" s="29">
        <v>0</v>
      </c>
      <c s="24">
        <f>ROUND(ROUND(L293,2)*ROUND(G293,3),2)</f>
      </c>
      <c s="27" t="s">
        <v>55</v>
      </c>
      <c>
        <f>(M293*21)/100</f>
      </c>
      <c t="s">
        <v>27</v>
      </c>
    </row>
    <row r="294" spans="1:5" ht="12.75" customHeight="1">
      <c r="A294" s="30" t="s">
        <v>56</v>
      </c>
      <c r="E294" s="31" t="s">
        <v>78</v>
      </c>
    </row>
    <row r="295" spans="1:5" ht="12.75" customHeight="1">
      <c r="A295" s="30" t="s">
        <v>57</v>
      </c>
      <c r="E295" s="32" t="s">
        <v>4</v>
      </c>
    </row>
    <row r="296" spans="5:5" ht="12.75" customHeight="1">
      <c r="E296" s="31" t="s">
        <v>58</v>
      </c>
    </row>
    <row r="297" spans="1:16" ht="12.75" customHeight="1">
      <c r="A297" t="s">
        <v>50</v>
      </c>
      <c s="6" t="s">
        <v>379</v>
      </c>
      <c s="6" t="s">
        <v>2398</v>
      </c>
      <c t="s">
        <v>4</v>
      </c>
      <c s="26" t="s">
        <v>2399</v>
      </c>
      <c s="27" t="s">
        <v>66</v>
      </c>
      <c s="28">
        <v>30.3</v>
      </c>
      <c s="27">
        <v>0</v>
      </c>
      <c s="27">
        <f>ROUND(G297*H297,6)</f>
      </c>
      <c r="L297" s="29">
        <v>0</v>
      </c>
      <c s="24">
        <f>ROUND(ROUND(L297,2)*ROUND(G297,3),2)</f>
      </c>
      <c s="27" t="s">
        <v>55</v>
      </c>
      <c>
        <f>(M297*21)/100</f>
      </c>
      <c t="s">
        <v>27</v>
      </c>
    </row>
    <row r="298" spans="1:5" ht="12.75" customHeight="1">
      <c r="A298" s="30" t="s">
        <v>56</v>
      </c>
      <c r="E298" s="31" t="s">
        <v>2399</v>
      </c>
    </row>
    <row r="299" spans="1:5" ht="12.75" customHeight="1">
      <c r="A299" s="30" t="s">
        <v>57</v>
      </c>
      <c r="E299" s="32" t="s">
        <v>4</v>
      </c>
    </row>
    <row r="300" spans="5:5" ht="12.75" customHeight="1">
      <c r="E300" s="31" t="s">
        <v>58</v>
      </c>
    </row>
    <row r="301" spans="1:16" ht="12.75" customHeight="1">
      <c r="A301" t="s">
        <v>50</v>
      </c>
      <c s="6" t="s">
        <v>382</v>
      </c>
      <c s="6" t="s">
        <v>2522</v>
      </c>
      <c t="s">
        <v>4</v>
      </c>
      <c s="26" t="s">
        <v>2523</v>
      </c>
      <c s="27" t="s">
        <v>782</v>
      </c>
      <c s="28">
        <v>82</v>
      </c>
      <c s="27">
        <v>0</v>
      </c>
      <c s="27">
        <f>ROUND(G301*H301,6)</f>
      </c>
      <c r="L301" s="29">
        <v>0</v>
      </c>
      <c s="24">
        <f>ROUND(ROUND(L301,2)*ROUND(G301,3),2)</f>
      </c>
      <c s="27" t="s">
        <v>55</v>
      </c>
      <c>
        <f>(M301*21)/100</f>
      </c>
      <c t="s">
        <v>27</v>
      </c>
    </row>
    <row r="302" spans="1:5" ht="12.75" customHeight="1">
      <c r="A302" s="30" t="s">
        <v>56</v>
      </c>
      <c r="E302" s="31" t="s">
        <v>2523</v>
      </c>
    </row>
    <row r="303" spans="1:5" ht="12.75" customHeight="1">
      <c r="A303" s="30" t="s">
        <v>57</v>
      </c>
      <c r="E303" s="32" t="s">
        <v>4</v>
      </c>
    </row>
    <row r="304" spans="5:5" ht="12.75" customHeight="1">
      <c r="E304" s="31" t="s">
        <v>58</v>
      </c>
    </row>
    <row r="305" spans="1:16" ht="12.75" customHeight="1">
      <c r="A305" t="s">
        <v>50</v>
      </c>
      <c s="6" t="s">
        <v>385</v>
      </c>
      <c s="6" t="s">
        <v>3121</v>
      </c>
      <c t="s">
        <v>4</v>
      </c>
      <c s="26" t="s">
        <v>3122</v>
      </c>
      <c s="27" t="s">
        <v>66</v>
      </c>
      <c s="28">
        <v>9.1</v>
      </c>
      <c s="27">
        <v>0</v>
      </c>
      <c s="27">
        <f>ROUND(G305*H305,6)</f>
      </c>
      <c r="L305" s="29">
        <v>0</v>
      </c>
      <c s="24">
        <f>ROUND(ROUND(L305,2)*ROUND(G305,3),2)</f>
      </c>
      <c s="27" t="s">
        <v>55</v>
      </c>
      <c>
        <f>(M305*21)/100</f>
      </c>
      <c t="s">
        <v>27</v>
      </c>
    </row>
    <row r="306" spans="1:5" ht="12.75" customHeight="1">
      <c r="A306" s="30" t="s">
        <v>56</v>
      </c>
      <c r="E306" s="31" t="s">
        <v>3122</v>
      </c>
    </row>
    <row r="307" spans="1:5" ht="12.75" customHeight="1">
      <c r="A307" s="30" t="s">
        <v>57</v>
      </c>
      <c r="E307" s="32" t="s">
        <v>4</v>
      </c>
    </row>
    <row r="308" spans="5:5" ht="12.75" customHeight="1">
      <c r="E308" s="31" t="s">
        <v>58</v>
      </c>
    </row>
    <row r="309" spans="1:16" ht="12.75" customHeight="1">
      <c r="A309" t="s">
        <v>50</v>
      </c>
      <c s="6" t="s">
        <v>386</v>
      </c>
      <c s="6" t="s">
        <v>710</v>
      </c>
      <c t="s">
        <v>4</v>
      </c>
      <c s="26" t="s">
        <v>711</v>
      </c>
      <c s="27" t="s">
        <v>98</v>
      </c>
      <c s="28">
        <v>48</v>
      </c>
      <c s="27">
        <v>0</v>
      </c>
      <c s="27">
        <f>ROUND(G309*H309,6)</f>
      </c>
      <c r="L309" s="29">
        <v>0</v>
      </c>
      <c s="24">
        <f>ROUND(ROUND(L309,2)*ROUND(G309,3),2)</f>
      </c>
      <c s="27" t="s">
        <v>55</v>
      </c>
      <c>
        <f>(M309*21)/100</f>
      </c>
      <c t="s">
        <v>27</v>
      </c>
    </row>
    <row r="310" spans="1:5" ht="12.75" customHeight="1">
      <c r="A310" s="30" t="s">
        <v>56</v>
      </c>
      <c r="E310" s="31" t="s">
        <v>711</v>
      </c>
    </row>
    <row r="311" spans="1:5" ht="12.75" customHeight="1">
      <c r="A311" s="30" t="s">
        <v>57</v>
      </c>
      <c r="E311" s="32" t="s">
        <v>4</v>
      </c>
    </row>
    <row r="312" spans="5:5" ht="12.75" customHeight="1">
      <c r="E312" s="31" t="s">
        <v>58</v>
      </c>
    </row>
    <row r="313" spans="1:16" ht="12.75" customHeight="1">
      <c r="A313" t="s">
        <v>50</v>
      </c>
      <c s="6" t="s">
        <v>387</v>
      </c>
      <c s="6" t="s">
        <v>90</v>
      </c>
      <c t="s">
        <v>4</v>
      </c>
      <c s="26" t="s">
        <v>91</v>
      </c>
      <c s="27" t="s">
        <v>82</v>
      </c>
      <c s="28">
        <v>84</v>
      </c>
      <c s="27">
        <v>0</v>
      </c>
      <c s="27">
        <f>ROUND(G313*H313,6)</f>
      </c>
      <c r="L313" s="29">
        <v>0</v>
      </c>
      <c s="24">
        <f>ROUND(ROUND(L313,2)*ROUND(G313,3),2)</f>
      </c>
      <c s="27" t="s">
        <v>55</v>
      </c>
      <c>
        <f>(M313*21)/100</f>
      </c>
      <c t="s">
        <v>27</v>
      </c>
    </row>
    <row r="314" spans="1:5" ht="12.75" customHeight="1">
      <c r="A314" s="30" t="s">
        <v>56</v>
      </c>
      <c r="E314" s="31" t="s">
        <v>91</v>
      </c>
    </row>
    <row r="315" spans="1:5" ht="12.75" customHeight="1">
      <c r="A315" s="30" t="s">
        <v>57</v>
      </c>
      <c r="E315" s="32" t="s">
        <v>4</v>
      </c>
    </row>
    <row r="316" spans="5:5" ht="12.75" customHeight="1">
      <c r="E316" s="31" t="s">
        <v>58</v>
      </c>
    </row>
    <row r="317" spans="1:16" ht="12.75" customHeight="1">
      <c r="A317" t="s">
        <v>50</v>
      </c>
      <c s="6" t="s">
        <v>388</v>
      </c>
      <c s="6" t="s">
        <v>3123</v>
      </c>
      <c t="s">
        <v>4</v>
      </c>
      <c s="26" t="s">
        <v>3124</v>
      </c>
      <c s="27" t="s">
        <v>82</v>
      </c>
      <c s="28">
        <v>116</v>
      </c>
      <c s="27">
        <v>0</v>
      </c>
      <c s="27">
        <f>ROUND(G317*H317,6)</f>
      </c>
      <c r="L317" s="29">
        <v>0</v>
      </c>
      <c s="24">
        <f>ROUND(ROUND(L317,2)*ROUND(G317,3),2)</f>
      </c>
      <c s="27" t="s">
        <v>55</v>
      </c>
      <c>
        <f>(M317*21)/100</f>
      </c>
      <c t="s">
        <v>27</v>
      </c>
    </row>
    <row r="318" spans="1:5" ht="12.75" customHeight="1">
      <c r="A318" s="30" t="s">
        <v>56</v>
      </c>
      <c r="E318" s="31" t="s">
        <v>3124</v>
      </c>
    </row>
    <row r="319" spans="1:5" ht="12.75" customHeight="1">
      <c r="A319" s="30" t="s">
        <v>57</v>
      </c>
      <c r="E319" s="32" t="s">
        <v>4</v>
      </c>
    </row>
    <row r="320" spans="5:5" ht="12.75" customHeight="1">
      <c r="E320" s="31" t="s">
        <v>58</v>
      </c>
    </row>
    <row r="321" spans="1:16" ht="12.75" customHeight="1">
      <c r="A321" t="s">
        <v>50</v>
      </c>
      <c s="6" t="s">
        <v>389</v>
      </c>
      <c s="6" t="s">
        <v>3125</v>
      </c>
      <c t="s">
        <v>4</v>
      </c>
      <c s="26" t="s">
        <v>3126</v>
      </c>
      <c s="27" t="s">
        <v>82</v>
      </c>
      <c s="28">
        <v>638</v>
      </c>
      <c s="27">
        <v>0</v>
      </c>
      <c s="27">
        <f>ROUND(G321*H321,6)</f>
      </c>
      <c r="L321" s="29">
        <v>0</v>
      </c>
      <c s="24">
        <f>ROUND(ROUND(L321,2)*ROUND(G321,3),2)</f>
      </c>
      <c s="27" t="s">
        <v>55</v>
      </c>
      <c>
        <f>(M321*21)/100</f>
      </c>
      <c t="s">
        <v>27</v>
      </c>
    </row>
    <row r="322" spans="1:5" ht="12.75" customHeight="1">
      <c r="A322" s="30" t="s">
        <v>56</v>
      </c>
      <c r="E322" s="31" t="s">
        <v>3126</v>
      </c>
    </row>
    <row r="323" spans="1:5" ht="12.75" customHeight="1">
      <c r="A323" s="30" t="s">
        <v>57</v>
      </c>
      <c r="E323" s="32" t="s">
        <v>4</v>
      </c>
    </row>
    <row r="324" spans="5:5" ht="12.75" customHeight="1">
      <c r="E324" s="31" t="s">
        <v>58</v>
      </c>
    </row>
    <row r="325" spans="1:16" ht="12.75" customHeight="1">
      <c r="A325" t="s">
        <v>50</v>
      </c>
      <c s="6" t="s">
        <v>390</v>
      </c>
      <c s="6" t="s">
        <v>103</v>
      </c>
      <c t="s">
        <v>4</v>
      </c>
      <c s="26" t="s">
        <v>104</v>
      </c>
      <c s="27" t="s">
        <v>98</v>
      </c>
      <c s="28">
        <v>24</v>
      </c>
      <c s="27">
        <v>0</v>
      </c>
      <c s="27">
        <f>ROUND(G325*H325,6)</f>
      </c>
      <c r="L325" s="29">
        <v>0</v>
      </c>
      <c s="24">
        <f>ROUND(ROUND(L325,2)*ROUND(G325,3),2)</f>
      </c>
      <c s="27" t="s">
        <v>55</v>
      </c>
      <c>
        <f>(M325*21)/100</f>
      </c>
      <c t="s">
        <v>27</v>
      </c>
    </row>
    <row r="326" spans="1:5" ht="12.75" customHeight="1">
      <c r="A326" s="30" t="s">
        <v>56</v>
      </c>
      <c r="E326" s="31" t="s">
        <v>104</v>
      </c>
    </row>
    <row r="327" spans="1:5" ht="12.75" customHeight="1">
      <c r="A327" s="30" t="s">
        <v>57</v>
      </c>
      <c r="E327" s="32" t="s">
        <v>4</v>
      </c>
    </row>
    <row r="328" spans="5:5" ht="12.75" customHeight="1">
      <c r="E328" s="31" t="s">
        <v>58</v>
      </c>
    </row>
    <row r="329" spans="1:16" ht="12.75" customHeight="1">
      <c r="A329" t="s">
        <v>50</v>
      </c>
      <c s="6" t="s">
        <v>391</v>
      </c>
      <c s="6" t="s">
        <v>3127</v>
      </c>
      <c t="s">
        <v>4</v>
      </c>
      <c s="26" t="s">
        <v>3128</v>
      </c>
      <c s="27" t="s">
        <v>98</v>
      </c>
      <c s="28">
        <v>24</v>
      </c>
      <c s="27">
        <v>0</v>
      </c>
      <c s="27">
        <f>ROUND(G329*H329,6)</f>
      </c>
      <c r="L329" s="29">
        <v>0</v>
      </c>
      <c s="24">
        <f>ROUND(ROUND(L329,2)*ROUND(G329,3),2)</f>
      </c>
      <c s="27" t="s">
        <v>55</v>
      </c>
      <c>
        <f>(M329*21)/100</f>
      </c>
      <c t="s">
        <v>27</v>
      </c>
    </row>
    <row r="330" spans="1:5" ht="12.75" customHeight="1">
      <c r="A330" s="30" t="s">
        <v>56</v>
      </c>
      <c r="E330" s="31" t="s">
        <v>3128</v>
      </c>
    </row>
    <row r="331" spans="1:5" ht="12.75" customHeight="1">
      <c r="A331" s="30" t="s">
        <v>57</v>
      </c>
      <c r="E331" s="32" t="s">
        <v>4</v>
      </c>
    </row>
    <row r="332" spans="5:5" ht="12.75" customHeight="1">
      <c r="E332" s="31" t="s">
        <v>58</v>
      </c>
    </row>
    <row r="333" spans="1:16" ht="12.75" customHeight="1">
      <c r="A333" t="s">
        <v>50</v>
      </c>
      <c s="6" t="s">
        <v>394</v>
      </c>
      <c s="6" t="s">
        <v>3129</v>
      </c>
      <c t="s">
        <v>4</v>
      </c>
      <c s="26" t="s">
        <v>3130</v>
      </c>
      <c s="27" t="s">
        <v>98</v>
      </c>
      <c s="28">
        <v>24</v>
      </c>
      <c s="27">
        <v>0</v>
      </c>
      <c s="27">
        <f>ROUND(G333*H333,6)</f>
      </c>
      <c r="L333" s="29">
        <v>0</v>
      </c>
      <c s="24">
        <f>ROUND(ROUND(L333,2)*ROUND(G333,3),2)</f>
      </c>
      <c s="27" t="s">
        <v>55</v>
      </c>
      <c>
        <f>(M333*21)/100</f>
      </c>
      <c t="s">
        <v>27</v>
      </c>
    </row>
    <row r="334" spans="1:5" ht="12.75" customHeight="1">
      <c r="A334" s="30" t="s">
        <v>56</v>
      </c>
      <c r="E334" s="31" t="s">
        <v>3130</v>
      </c>
    </row>
    <row r="335" spans="1:5" ht="12.75" customHeight="1">
      <c r="A335" s="30" t="s">
        <v>57</v>
      </c>
      <c r="E335" s="32" t="s">
        <v>4</v>
      </c>
    </row>
    <row r="336" spans="5:5" ht="12.75" customHeight="1">
      <c r="E336" s="31" t="s">
        <v>58</v>
      </c>
    </row>
    <row r="337" spans="1:16" ht="12.75" customHeight="1">
      <c r="A337" t="s">
        <v>50</v>
      </c>
      <c s="6" t="s">
        <v>397</v>
      </c>
      <c s="6" t="s">
        <v>3131</v>
      </c>
      <c t="s">
        <v>4</v>
      </c>
      <c s="26" t="s">
        <v>3132</v>
      </c>
      <c s="27" t="s">
        <v>82</v>
      </c>
      <c s="28">
        <v>1524</v>
      </c>
      <c s="27">
        <v>0</v>
      </c>
      <c s="27">
        <f>ROUND(G337*H337,6)</f>
      </c>
      <c r="L337" s="29">
        <v>0</v>
      </c>
      <c s="24">
        <f>ROUND(ROUND(L337,2)*ROUND(G337,3),2)</f>
      </c>
      <c s="27" t="s">
        <v>55</v>
      </c>
      <c>
        <f>(M337*21)/100</f>
      </c>
      <c t="s">
        <v>27</v>
      </c>
    </row>
    <row r="338" spans="1:5" ht="12.75" customHeight="1">
      <c r="A338" s="30" t="s">
        <v>56</v>
      </c>
      <c r="E338" s="31" t="s">
        <v>3132</v>
      </c>
    </row>
    <row r="339" spans="1:5" ht="12.75" customHeight="1">
      <c r="A339" s="30" t="s">
        <v>57</v>
      </c>
      <c r="E339" s="32" t="s">
        <v>4</v>
      </c>
    </row>
    <row r="340" spans="5:5" ht="12.75" customHeight="1">
      <c r="E340" s="31" t="s">
        <v>58</v>
      </c>
    </row>
    <row r="341" spans="1:16" ht="12.75" customHeight="1">
      <c r="A341" t="s">
        <v>50</v>
      </c>
      <c s="6" t="s">
        <v>398</v>
      </c>
      <c s="6" t="s">
        <v>2284</v>
      </c>
      <c t="s">
        <v>4</v>
      </c>
      <c s="26" t="s">
        <v>2285</v>
      </c>
      <c s="27" t="s">
        <v>82</v>
      </c>
      <c s="28">
        <v>84</v>
      </c>
      <c s="27">
        <v>0</v>
      </c>
      <c s="27">
        <f>ROUND(G341*H341,6)</f>
      </c>
      <c r="L341" s="29">
        <v>0</v>
      </c>
      <c s="24">
        <f>ROUND(ROUND(L341,2)*ROUND(G341,3),2)</f>
      </c>
      <c s="27" t="s">
        <v>55</v>
      </c>
      <c>
        <f>(M341*21)/100</f>
      </c>
      <c t="s">
        <v>27</v>
      </c>
    </row>
    <row r="342" spans="1:5" ht="12.75" customHeight="1">
      <c r="A342" s="30" t="s">
        <v>56</v>
      </c>
      <c r="E342" s="31" t="s">
        <v>2285</v>
      </c>
    </row>
    <row r="343" spans="1:5" ht="12.75" customHeight="1">
      <c r="A343" s="30" t="s">
        <v>57</v>
      </c>
      <c r="E343" s="32" t="s">
        <v>4</v>
      </c>
    </row>
    <row r="344" spans="5:5" ht="12.75" customHeight="1">
      <c r="E344" s="31" t="s">
        <v>58</v>
      </c>
    </row>
    <row r="345" spans="1:16" ht="12.75" customHeight="1">
      <c r="A345" t="s">
        <v>50</v>
      </c>
      <c s="6" t="s">
        <v>399</v>
      </c>
      <c s="6" t="s">
        <v>1999</v>
      </c>
      <c t="s">
        <v>4</v>
      </c>
      <c s="26" t="s">
        <v>2000</v>
      </c>
      <c s="27" t="s">
        <v>98</v>
      </c>
      <c s="28">
        <v>24</v>
      </c>
      <c s="27">
        <v>0</v>
      </c>
      <c s="27">
        <f>ROUND(G345*H345,6)</f>
      </c>
      <c r="L345" s="29">
        <v>0</v>
      </c>
      <c s="24">
        <f>ROUND(ROUND(L345,2)*ROUND(G345,3),2)</f>
      </c>
      <c s="27" t="s">
        <v>55</v>
      </c>
      <c>
        <f>(M345*21)/100</f>
      </c>
      <c t="s">
        <v>27</v>
      </c>
    </row>
    <row r="346" spans="1:5" ht="12.75" customHeight="1">
      <c r="A346" s="30" t="s">
        <v>56</v>
      </c>
      <c r="E346" s="31" t="s">
        <v>2000</v>
      </c>
    </row>
    <row r="347" spans="1:5" ht="12.75" customHeight="1">
      <c r="A347" s="30" t="s">
        <v>57</v>
      </c>
      <c r="E347" s="32" t="s">
        <v>4</v>
      </c>
    </row>
    <row r="348" spans="5:5" ht="12.75" customHeight="1">
      <c r="E348" s="31" t="s">
        <v>58</v>
      </c>
    </row>
    <row r="349" spans="1:16" ht="12.75" customHeight="1">
      <c r="A349" t="s">
        <v>50</v>
      </c>
      <c s="6" t="s">
        <v>400</v>
      </c>
      <c s="6" t="s">
        <v>3133</v>
      </c>
      <c t="s">
        <v>4</v>
      </c>
      <c s="26" t="s">
        <v>3134</v>
      </c>
      <c s="27" t="s">
        <v>62</v>
      </c>
      <c s="28">
        <v>0.5</v>
      </c>
      <c s="27">
        <v>0</v>
      </c>
      <c s="27">
        <f>ROUND(G349*H349,6)</f>
      </c>
      <c r="L349" s="29">
        <v>0</v>
      </c>
      <c s="24">
        <f>ROUND(ROUND(L349,2)*ROUND(G349,3),2)</f>
      </c>
      <c s="27" t="s">
        <v>55</v>
      </c>
      <c>
        <f>(M349*21)/100</f>
      </c>
      <c t="s">
        <v>27</v>
      </c>
    </row>
    <row r="350" spans="1:5" ht="12.75" customHeight="1">
      <c r="A350" s="30" t="s">
        <v>56</v>
      </c>
      <c r="E350" s="31" t="s">
        <v>3134</v>
      </c>
    </row>
    <row r="351" spans="1:5" ht="12.75" customHeight="1">
      <c r="A351" s="30" t="s">
        <v>57</v>
      </c>
      <c r="E351" s="32" t="s">
        <v>4</v>
      </c>
    </row>
    <row r="352" spans="5:5" ht="12.75" customHeight="1">
      <c r="E352"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271</v>
      </c>
      <c r="E8" s="23" t="s">
        <v>272</v>
      </c>
      <c r="J8" s="22">
        <f>0+J9+J18+J47</f>
      </c>
      <c s="22">
        <f>0+K9+K18+K47</f>
      </c>
      <c s="22">
        <f>0+L9+L18+L47</f>
      </c>
      <c s="22">
        <f>0+M9+M18+M47</f>
      </c>
    </row>
    <row r="9" spans="1:13" ht="12.75" customHeight="1">
      <c r="A9" t="s">
        <v>47</v>
      </c>
      <c r="C9" s="7" t="s">
        <v>48</v>
      </c>
      <c r="E9" s="25" t="s">
        <v>49</v>
      </c>
      <c r="J9" s="24">
        <f>0</f>
      </c>
      <c s="24">
        <f>0</f>
      </c>
      <c s="24">
        <f>0+L10+L14</f>
      </c>
      <c s="24">
        <f>0+M10+M14</f>
      </c>
    </row>
    <row r="10" spans="1:16" ht="12.75" customHeight="1">
      <c r="A10" t="s">
        <v>50</v>
      </c>
      <c s="6" t="s">
        <v>51</v>
      </c>
      <c s="6" t="s">
        <v>52</v>
      </c>
      <c t="s">
        <v>4</v>
      </c>
      <c s="26" t="s">
        <v>53</v>
      </c>
      <c s="27" t="s">
        <v>54</v>
      </c>
      <c s="28">
        <v>1.4</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273</v>
      </c>
      <c t="s">
        <v>4</v>
      </c>
      <c s="26" t="s">
        <v>274</v>
      </c>
      <c s="27" t="s">
        <v>54</v>
      </c>
      <c s="28">
        <v>0.27</v>
      </c>
      <c s="27">
        <v>0</v>
      </c>
      <c s="27">
        <f>ROUND(G14*H14,6)</f>
      </c>
      <c r="L14" s="29">
        <v>0</v>
      </c>
      <c s="24">
        <f>ROUND(ROUND(L14,2)*ROUND(G14,3),2)</f>
      </c>
      <c s="27" t="s">
        <v>55</v>
      </c>
      <c>
        <f>(M14*21)/100</f>
      </c>
      <c t="s">
        <v>27</v>
      </c>
    </row>
    <row r="15" spans="1:5" ht="12.75" customHeight="1">
      <c r="A15" s="30" t="s">
        <v>56</v>
      </c>
      <c r="E15" s="31" t="s">
        <v>274</v>
      </c>
    </row>
    <row r="16" spans="1:5" ht="12.75" customHeight="1">
      <c r="A16" s="30" t="s">
        <v>57</v>
      </c>
      <c r="E16" s="32" t="s">
        <v>4</v>
      </c>
    </row>
    <row r="17" spans="5:5" ht="12.75" customHeight="1">
      <c r="E17" s="31" t="s">
        <v>58</v>
      </c>
    </row>
    <row r="18" spans="1:13" ht="12.75" customHeight="1">
      <c r="A18" t="s">
        <v>47</v>
      </c>
      <c r="C18" s="7" t="s">
        <v>51</v>
      </c>
      <c r="E18" s="25" t="s">
        <v>59</v>
      </c>
      <c r="J18" s="24">
        <f>0</f>
      </c>
      <c s="24">
        <f>0</f>
      </c>
      <c s="24">
        <f>0+L19+L23+L27+L31+L35+L39+L43</f>
      </c>
      <c s="24">
        <f>0+M19+M23+M27+M31+M35+M39+M43</f>
      </c>
    </row>
    <row r="19" spans="1:16" ht="12.75" customHeight="1">
      <c r="A19" t="s">
        <v>50</v>
      </c>
      <c s="6" t="s">
        <v>25</v>
      </c>
      <c s="6" t="s">
        <v>60</v>
      </c>
      <c t="s">
        <v>4</v>
      </c>
      <c s="26" t="s">
        <v>61</v>
      </c>
      <c s="27" t="s">
        <v>62</v>
      </c>
      <c s="28">
        <v>0.3</v>
      </c>
      <c s="27">
        <v>0</v>
      </c>
      <c s="27">
        <f>ROUND(G19*H19,6)</f>
      </c>
      <c r="L19" s="29">
        <v>0</v>
      </c>
      <c s="24">
        <f>ROUND(ROUND(L19,2)*ROUND(G19,3),2)</f>
      </c>
      <c s="27" t="s">
        <v>55</v>
      </c>
      <c>
        <f>(M19*21)/100</f>
      </c>
      <c t="s">
        <v>27</v>
      </c>
    </row>
    <row r="20" spans="1:5" ht="12.75" customHeight="1">
      <c r="A20" s="30" t="s">
        <v>56</v>
      </c>
      <c r="E20" s="31" t="s">
        <v>61</v>
      </c>
    </row>
    <row r="21" spans="1:5" ht="12.75" customHeight="1">
      <c r="A21" s="30" t="s">
        <v>57</v>
      </c>
      <c r="E21" s="32" t="s">
        <v>4</v>
      </c>
    </row>
    <row r="22" spans="5:5" ht="12.75" customHeight="1">
      <c r="E22" s="31" t="s">
        <v>275</v>
      </c>
    </row>
    <row r="23" spans="1:16" ht="12.75" customHeight="1">
      <c r="A23" t="s">
        <v>50</v>
      </c>
      <c s="6" t="s">
        <v>68</v>
      </c>
      <c s="6" t="s">
        <v>64</v>
      </c>
      <c t="s">
        <v>4</v>
      </c>
      <c s="26" t="s">
        <v>65</v>
      </c>
      <c s="27" t="s">
        <v>66</v>
      </c>
      <c s="28">
        <v>7.5</v>
      </c>
      <c s="27">
        <v>0</v>
      </c>
      <c s="27">
        <f>ROUND(G23*H23,6)</f>
      </c>
      <c r="L23" s="29">
        <v>0</v>
      </c>
      <c s="24">
        <f>ROUND(ROUND(L23,2)*ROUND(G23,3),2)</f>
      </c>
      <c s="27" t="s">
        <v>55</v>
      </c>
      <c>
        <f>(M23*21)/100</f>
      </c>
      <c t="s">
        <v>27</v>
      </c>
    </row>
    <row r="24" spans="1:5" ht="12.75" customHeight="1">
      <c r="A24" s="30" t="s">
        <v>56</v>
      </c>
      <c r="E24" s="31" t="s">
        <v>65</v>
      </c>
    </row>
    <row r="25" spans="1:5" ht="12.75" customHeight="1">
      <c r="A25" s="30" t="s">
        <v>57</v>
      </c>
      <c r="E25" s="32" t="s">
        <v>4</v>
      </c>
    </row>
    <row r="26" spans="5:5" ht="12.75" customHeight="1">
      <c r="E26" s="31" t="s">
        <v>67</v>
      </c>
    </row>
    <row r="27" spans="1:16" ht="12.75" customHeight="1">
      <c r="A27" t="s">
        <v>50</v>
      </c>
      <c s="6" t="s">
        <v>71</v>
      </c>
      <c s="6" t="s">
        <v>69</v>
      </c>
      <c t="s">
        <v>4</v>
      </c>
      <c s="26" t="s">
        <v>70</v>
      </c>
      <c s="27" t="s">
        <v>66</v>
      </c>
      <c s="28">
        <v>0.75</v>
      </c>
      <c s="27">
        <v>0</v>
      </c>
      <c s="27">
        <f>ROUND(G27*H27,6)</f>
      </c>
      <c r="L27" s="29">
        <v>0</v>
      </c>
      <c s="24">
        <f>ROUND(ROUND(L27,2)*ROUND(G27,3),2)</f>
      </c>
      <c s="27" t="s">
        <v>55</v>
      </c>
      <c>
        <f>(M27*21)/100</f>
      </c>
      <c t="s">
        <v>27</v>
      </c>
    </row>
    <row r="28" spans="1:5" ht="12.75" customHeight="1">
      <c r="A28" s="30" t="s">
        <v>56</v>
      </c>
      <c r="E28" s="31" t="s">
        <v>70</v>
      </c>
    </row>
    <row r="29" spans="1:5" ht="12.75" customHeight="1">
      <c r="A29" s="30" t="s">
        <v>57</v>
      </c>
      <c r="E29" s="32" t="s">
        <v>4</v>
      </c>
    </row>
    <row r="30" spans="5:5" ht="12.75" customHeight="1">
      <c r="E30" s="31" t="s">
        <v>67</v>
      </c>
    </row>
    <row r="31" spans="1:16" ht="12.75" customHeight="1">
      <c r="A31" t="s">
        <v>50</v>
      </c>
      <c s="6" t="s">
        <v>26</v>
      </c>
      <c s="6" t="s">
        <v>77</v>
      </c>
      <c t="s">
        <v>4</v>
      </c>
      <c s="26" t="s">
        <v>78</v>
      </c>
      <c s="27" t="s">
        <v>66</v>
      </c>
      <c s="28">
        <v>6.75</v>
      </c>
      <c s="27">
        <v>0</v>
      </c>
      <c s="27">
        <f>ROUND(G31*H31,6)</f>
      </c>
      <c r="L31" s="29">
        <v>0</v>
      </c>
      <c s="24">
        <f>ROUND(ROUND(L31,2)*ROUND(G31,3),2)</f>
      </c>
      <c s="27" t="s">
        <v>55</v>
      </c>
      <c>
        <f>(M31*21)/100</f>
      </c>
      <c t="s">
        <v>27</v>
      </c>
    </row>
    <row r="32" spans="1:5" ht="12.75" customHeight="1">
      <c r="A32" s="30" t="s">
        <v>56</v>
      </c>
      <c r="E32" s="31" t="s">
        <v>78</v>
      </c>
    </row>
    <row r="33" spans="1:5" ht="12.75" customHeight="1">
      <c r="A33" s="30" t="s">
        <v>57</v>
      </c>
      <c r="E33" s="32" t="s">
        <v>4</v>
      </c>
    </row>
    <row r="34" spans="5:5" ht="12.75" customHeight="1">
      <c r="E34" s="31" t="s">
        <v>67</v>
      </c>
    </row>
    <row r="35" spans="1:16" ht="12.75" customHeight="1">
      <c r="A35" t="s">
        <v>50</v>
      </c>
      <c s="6" t="s">
        <v>76</v>
      </c>
      <c s="6" t="s">
        <v>112</v>
      </c>
      <c t="s">
        <v>4</v>
      </c>
      <c s="26" t="s">
        <v>113</v>
      </c>
      <c s="27" t="s">
        <v>98</v>
      </c>
      <c s="28">
        <v>5</v>
      </c>
      <c s="27">
        <v>0</v>
      </c>
      <c s="27">
        <f>ROUND(G35*H35,6)</f>
      </c>
      <c r="L35" s="29">
        <v>0</v>
      </c>
      <c s="24">
        <f>ROUND(ROUND(L35,2)*ROUND(G35,3),2)</f>
      </c>
      <c s="27" t="s">
        <v>55</v>
      </c>
      <c>
        <f>(M35*21)/100</f>
      </c>
      <c t="s">
        <v>27</v>
      </c>
    </row>
    <row r="36" spans="1:5" ht="12.75" customHeight="1">
      <c r="A36" s="30" t="s">
        <v>56</v>
      </c>
      <c r="E36" s="31" t="s">
        <v>113</v>
      </c>
    </row>
    <row r="37" spans="1:5" ht="12.75" customHeight="1">
      <c r="A37" s="30" t="s">
        <v>57</v>
      </c>
      <c r="E37" s="32" t="s">
        <v>4</v>
      </c>
    </row>
    <row r="38" spans="5:5" ht="12.75" customHeight="1">
      <c r="E38" s="31" t="s">
        <v>67</v>
      </c>
    </row>
    <row r="39" spans="1:16" ht="12.75" customHeight="1">
      <c r="A39" t="s">
        <v>50</v>
      </c>
      <c s="6" t="s">
        <v>79</v>
      </c>
      <c s="6" t="s">
        <v>118</v>
      </c>
      <c t="s">
        <v>4</v>
      </c>
      <c s="26" t="s">
        <v>119</v>
      </c>
      <c s="27" t="s">
        <v>120</v>
      </c>
      <c s="28">
        <v>22.4</v>
      </c>
      <c s="27">
        <v>0</v>
      </c>
      <c s="27">
        <f>ROUND(G39*H39,6)</f>
      </c>
      <c r="L39" s="29">
        <v>0</v>
      </c>
      <c s="24">
        <f>ROUND(ROUND(L39,2)*ROUND(G39,3),2)</f>
      </c>
      <c s="27" t="s">
        <v>55</v>
      </c>
      <c>
        <f>(M39*21)/100</f>
      </c>
      <c t="s">
        <v>27</v>
      </c>
    </row>
    <row r="40" spans="1:5" ht="12.75" customHeight="1">
      <c r="A40" s="30" t="s">
        <v>56</v>
      </c>
      <c r="E40" s="31" t="s">
        <v>119</v>
      </c>
    </row>
    <row r="41" spans="1:5" ht="12.75" customHeight="1">
      <c r="A41" s="30" t="s">
        <v>57</v>
      </c>
      <c r="E41" s="32" t="s">
        <v>4</v>
      </c>
    </row>
    <row r="42" spans="5:5" ht="12.75" customHeight="1">
      <c r="E42" s="31" t="s">
        <v>67</v>
      </c>
    </row>
    <row r="43" spans="1:16" ht="12.75" customHeight="1">
      <c r="A43" t="s">
        <v>50</v>
      </c>
      <c s="6" t="s">
        <v>83</v>
      </c>
      <c s="6" t="s">
        <v>122</v>
      </c>
      <c t="s">
        <v>4</v>
      </c>
      <c s="26" t="s">
        <v>123</v>
      </c>
      <c s="27" t="s">
        <v>62</v>
      </c>
      <c s="28">
        <v>0.3</v>
      </c>
      <c s="27">
        <v>0</v>
      </c>
      <c s="27">
        <f>ROUND(G43*H43,6)</f>
      </c>
      <c r="L43" s="29">
        <v>0</v>
      </c>
      <c s="24">
        <f>ROUND(ROUND(L43,2)*ROUND(G43,3),2)</f>
      </c>
      <c s="27" t="s">
        <v>55</v>
      </c>
      <c>
        <f>(M43*21)/100</f>
      </c>
      <c t="s">
        <v>27</v>
      </c>
    </row>
    <row r="44" spans="1:5" ht="12.75" customHeight="1">
      <c r="A44" s="30" t="s">
        <v>56</v>
      </c>
      <c r="E44" s="31" t="s">
        <v>123</v>
      </c>
    </row>
    <row r="45" spans="1:5" ht="12.75" customHeight="1">
      <c r="A45" s="30" t="s">
        <v>57</v>
      </c>
      <c r="E45" s="32" t="s">
        <v>4</v>
      </c>
    </row>
    <row r="46" spans="5:5" ht="12.75" customHeight="1">
      <c r="E46" s="31" t="s">
        <v>124</v>
      </c>
    </row>
    <row r="47" spans="1:13" ht="12.75" customHeight="1">
      <c r="A47" t="s">
        <v>47</v>
      </c>
      <c r="C47" s="7" t="s">
        <v>27</v>
      </c>
      <c r="E47" s="25" t="s">
        <v>125</v>
      </c>
      <c r="J47" s="24">
        <f>0</f>
      </c>
      <c s="24">
        <f>0</f>
      </c>
      <c s="24">
        <f>0+L48+L52+L56+L60+L64+L68+L72+L76+L80+L84+L88+L92+L96+L100+L104+L108+L112+L116+L120+L124+L128</f>
      </c>
      <c s="24">
        <f>0+M48+M52+M56+M60+M64+M68+M72+M76+M80+M84+M88+M92+M96+M100+M104+M108+M112+M116+M120+M124+M128</f>
      </c>
    </row>
    <row r="48" spans="1:16" ht="12.75" customHeight="1">
      <c r="A48" t="s">
        <v>50</v>
      </c>
      <c s="6" t="s">
        <v>86</v>
      </c>
      <c s="6" t="s">
        <v>276</v>
      </c>
      <c t="s">
        <v>4</v>
      </c>
      <c s="26" t="s">
        <v>277</v>
      </c>
      <c s="27" t="s">
        <v>82</v>
      </c>
      <c s="28">
        <v>350</v>
      </c>
      <c s="27">
        <v>0</v>
      </c>
      <c s="27">
        <f>ROUND(G48*H48,6)</f>
      </c>
      <c r="L48" s="29">
        <v>0</v>
      </c>
      <c s="24">
        <f>ROUND(ROUND(L48,2)*ROUND(G48,3),2)</f>
      </c>
      <c s="27" t="s">
        <v>55</v>
      </c>
      <c>
        <f>(M48*21)/100</f>
      </c>
      <c t="s">
        <v>27</v>
      </c>
    </row>
    <row r="49" spans="1:5" ht="12.75" customHeight="1">
      <c r="A49" s="30" t="s">
        <v>56</v>
      </c>
      <c r="E49" s="31" t="s">
        <v>277</v>
      </c>
    </row>
    <row r="50" spans="1:5" ht="12.75" customHeight="1">
      <c r="A50" s="30" t="s">
        <v>57</v>
      </c>
      <c r="E50" s="32" t="s">
        <v>4</v>
      </c>
    </row>
    <row r="51" spans="5:5" ht="12.75" customHeight="1">
      <c r="E51" s="31" t="s">
        <v>67</v>
      </c>
    </row>
    <row r="52" spans="1:16" ht="12.75" customHeight="1">
      <c r="A52" t="s">
        <v>50</v>
      </c>
      <c s="6" t="s">
        <v>89</v>
      </c>
      <c s="6" t="s">
        <v>278</v>
      </c>
      <c t="s">
        <v>4</v>
      </c>
      <c s="26" t="s">
        <v>279</v>
      </c>
      <c s="27" t="s">
        <v>98</v>
      </c>
      <c s="28">
        <v>5</v>
      </c>
      <c s="27">
        <v>0</v>
      </c>
      <c s="27">
        <f>ROUND(G52*H52,6)</f>
      </c>
      <c r="L52" s="29">
        <v>0</v>
      </c>
      <c s="24">
        <f>ROUND(ROUND(L52,2)*ROUND(G52,3),2)</f>
      </c>
      <c s="27" t="s">
        <v>55</v>
      </c>
      <c>
        <f>(M52*21)/100</f>
      </c>
      <c t="s">
        <v>27</v>
      </c>
    </row>
    <row r="53" spans="1:5" ht="12.75" customHeight="1">
      <c r="A53" s="30" t="s">
        <v>56</v>
      </c>
      <c r="E53" s="31" t="s">
        <v>279</v>
      </c>
    </row>
    <row r="54" spans="1:5" ht="12.75" customHeight="1">
      <c r="A54" s="30" t="s">
        <v>57</v>
      </c>
      <c r="E54" s="32" t="s">
        <v>4</v>
      </c>
    </row>
    <row r="55" spans="5:5" ht="12.75" customHeight="1">
      <c r="E55" s="31" t="s">
        <v>67</v>
      </c>
    </row>
    <row r="56" spans="1:16" ht="12.75" customHeight="1">
      <c r="A56" t="s">
        <v>50</v>
      </c>
      <c s="6" t="s">
        <v>92</v>
      </c>
      <c s="6" t="s">
        <v>280</v>
      </c>
      <c t="s">
        <v>4</v>
      </c>
      <c s="26" t="s">
        <v>281</v>
      </c>
      <c s="27" t="s">
        <v>98</v>
      </c>
      <c s="28">
        <v>9</v>
      </c>
      <c s="27">
        <v>0</v>
      </c>
      <c s="27">
        <f>ROUND(G56*H56,6)</f>
      </c>
      <c r="L56" s="29">
        <v>0</v>
      </c>
      <c s="24">
        <f>ROUND(ROUND(L56,2)*ROUND(G56,3),2)</f>
      </c>
      <c s="27" t="s">
        <v>55</v>
      </c>
      <c>
        <f>(M56*21)/100</f>
      </c>
      <c t="s">
        <v>27</v>
      </c>
    </row>
    <row r="57" spans="1:5" ht="12.75" customHeight="1">
      <c r="A57" s="30" t="s">
        <v>56</v>
      </c>
      <c r="E57" s="31" t="s">
        <v>281</v>
      </c>
    </row>
    <row r="58" spans="1:5" ht="12.75" customHeight="1">
      <c r="A58" s="30" t="s">
        <v>57</v>
      </c>
      <c r="E58" s="32" t="s">
        <v>4</v>
      </c>
    </row>
    <row r="59" spans="5:5" ht="12.75" customHeight="1">
      <c r="E59" s="31" t="s">
        <v>67</v>
      </c>
    </row>
    <row r="60" spans="1:16" ht="12.75" customHeight="1">
      <c r="A60" t="s">
        <v>50</v>
      </c>
      <c s="6" t="s">
        <v>95</v>
      </c>
      <c s="6" t="s">
        <v>282</v>
      </c>
      <c t="s">
        <v>4</v>
      </c>
      <c s="26" t="s">
        <v>283</v>
      </c>
      <c s="27" t="s">
        <v>284</v>
      </c>
      <c s="28">
        <v>4</v>
      </c>
      <c s="27">
        <v>0</v>
      </c>
      <c s="27">
        <f>ROUND(G60*H60,6)</f>
      </c>
      <c r="L60" s="29">
        <v>0</v>
      </c>
      <c s="24">
        <f>ROUND(ROUND(L60,2)*ROUND(G60,3),2)</f>
      </c>
      <c s="27" t="s">
        <v>55</v>
      </c>
      <c>
        <f>(M60*21)/100</f>
      </c>
      <c t="s">
        <v>27</v>
      </c>
    </row>
    <row r="61" spans="1:5" ht="12.75" customHeight="1">
      <c r="A61" s="30" t="s">
        <v>56</v>
      </c>
      <c r="E61" s="31" t="s">
        <v>283</v>
      </c>
    </row>
    <row r="62" spans="1:5" ht="12.75" customHeight="1">
      <c r="A62" s="30" t="s">
        <v>57</v>
      </c>
      <c r="E62" s="32" t="s">
        <v>4</v>
      </c>
    </row>
    <row r="63" spans="5:5" ht="12.75" customHeight="1">
      <c r="E63" s="31" t="s">
        <v>67</v>
      </c>
    </row>
    <row r="64" spans="1:16" ht="12.75" customHeight="1">
      <c r="A64" t="s">
        <v>50</v>
      </c>
      <c s="6" t="s">
        <v>99</v>
      </c>
      <c s="6" t="s">
        <v>285</v>
      </c>
      <c t="s">
        <v>4</v>
      </c>
      <c s="26" t="s">
        <v>286</v>
      </c>
      <c s="27" t="s">
        <v>98</v>
      </c>
      <c s="28">
        <v>4</v>
      </c>
      <c s="27">
        <v>0</v>
      </c>
      <c s="27">
        <f>ROUND(G64*H64,6)</f>
      </c>
      <c r="L64" s="29">
        <v>0</v>
      </c>
      <c s="24">
        <f>ROUND(ROUND(L64,2)*ROUND(G64,3),2)</f>
      </c>
      <c s="27" t="s">
        <v>55</v>
      </c>
      <c>
        <f>(M64*21)/100</f>
      </c>
      <c t="s">
        <v>27</v>
      </c>
    </row>
    <row r="65" spans="1:5" ht="12.75" customHeight="1">
      <c r="A65" s="30" t="s">
        <v>56</v>
      </c>
      <c r="E65" s="31" t="s">
        <v>286</v>
      </c>
    </row>
    <row r="66" spans="1:5" ht="12.75" customHeight="1">
      <c r="A66" s="30" t="s">
        <v>57</v>
      </c>
      <c r="E66" s="32" t="s">
        <v>4</v>
      </c>
    </row>
    <row r="67" spans="5:5" ht="12.75" customHeight="1">
      <c r="E67" s="31" t="s">
        <v>67</v>
      </c>
    </row>
    <row r="68" spans="1:16" ht="12.75" customHeight="1">
      <c r="A68" t="s">
        <v>50</v>
      </c>
      <c s="6" t="s">
        <v>102</v>
      </c>
      <c s="6" t="s">
        <v>287</v>
      </c>
      <c t="s">
        <v>4</v>
      </c>
      <c s="26" t="s">
        <v>288</v>
      </c>
      <c s="27" t="s">
        <v>98</v>
      </c>
      <c s="28">
        <v>3</v>
      </c>
      <c s="27">
        <v>0</v>
      </c>
      <c s="27">
        <f>ROUND(G68*H68,6)</f>
      </c>
      <c r="L68" s="29">
        <v>0</v>
      </c>
      <c s="24">
        <f>ROUND(ROUND(L68,2)*ROUND(G68,3),2)</f>
      </c>
      <c s="27" t="s">
        <v>55</v>
      </c>
      <c>
        <f>(M68*21)/100</f>
      </c>
      <c t="s">
        <v>27</v>
      </c>
    </row>
    <row r="69" spans="1:5" ht="12.75" customHeight="1">
      <c r="A69" s="30" t="s">
        <v>56</v>
      </c>
      <c r="E69" s="31" t="s">
        <v>288</v>
      </c>
    </row>
    <row r="70" spans="1:5" ht="12.75" customHeight="1">
      <c r="A70" s="30" t="s">
        <v>57</v>
      </c>
      <c r="E70" s="32" t="s">
        <v>4</v>
      </c>
    </row>
    <row r="71" spans="5:5" ht="12.75" customHeight="1">
      <c r="E71" s="31" t="s">
        <v>67</v>
      </c>
    </row>
    <row r="72" spans="1:16" ht="12.75" customHeight="1">
      <c r="A72" t="s">
        <v>50</v>
      </c>
      <c s="6" t="s">
        <v>105</v>
      </c>
      <c s="6" t="s">
        <v>289</v>
      </c>
      <c t="s">
        <v>4</v>
      </c>
      <c s="26" t="s">
        <v>290</v>
      </c>
      <c s="27" t="s">
        <v>98</v>
      </c>
      <c s="28">
        <v>3</v>
      </c>
      <c s="27">
        <v>0</v>
      </c>
      <c s="27">
        <f>ROUND(G72*H72,6)</f>
      </c>
      <c r="L72" s="29">
        <v>0</v>
      </c>
      <c s="24">
        <f>ROUND(ROUND(L72,2)*ROUND(G72,3),2)</f>
      </c>
      <c s="27" t="s">
        <v>55</v>
      </c>
      <c>
        <f>(M72*21)/100</f>
      </c>
      <c t="s">
        <v>27</v>
      </c>
    </row>
    <row r="73" spans="1:5" ht="12.75" customHeight="1">
      <c r="A73" s="30" t="s">
        <v>56</v>
      </c>
      <c r="E73" s="31" t="s">
        <v>290</v>
      </c>
    </row>
    <row r="74" spans="1:5" ht="12.75" customHeight="1">
      <c r="A74" s="30" t="s">
        <v>57</v>
      </c>
      <c r="E74" s="32" t="s">
        <v>4</v>
      </c>
    </row>
    <row r="75" spans="5:5" ht="12.75" customHeight="1">
      <c r="E75" s="31" t="s">
        <v>67</v>
      </c>
    </row>
    <row r="76" spans="1:16" ht="12.75" customHeight="1">
      <c r="A76" t="s">
        <v>50</v>
      </c>
      <c s="6" t="s">
        <v>108</v>
      </c>
      <c s="6" t="s">
        <v>291</v>
      </c>
      <c t="s">
        <v>4</v>
      </c>
      <c s="26" t="s">
        <v>292</v>
      </c>
      <c s="27" t="s">
        <v>98</v>
      </c>
      <c s="28">
        <v>2</v>
      </c>
      <c s="27">
        <v>0</v>
      </c>
      <c s="27">
        <f>ROUND(G76*H76,6)</f>
      </c>
      <c r="L76" s="29">
        <v>0</v>
      </c>
      <c s="24">
        <f>ROUND(ROUND(L76,2)*ROUND(G76,3),2)</f>
      </c>
      <c s="27" t="s">
        <v>55</v>
      </c>
      <c>
        <f>(M76*21)/100</f>
      </c>
      <c t="s">
        <v>27</v>
      </c>
    </row>
    <row r="77" spans="1:5" ht="12.75" customHeight="1">
      <c r="A77" s="30" t="s">
        <v>56</v>
      </c>
      <c r="E77" s="31" t="s">
        <v>292</v>
      </c>
    </row>
    <row r="78" spans="1:5" ht="12.75" customHeight="1">
      <c r="A78" s="30" t="s">
        <v>57</v>
      </c>
      <c r="E78" s="32" t="s">
        <v>4</v>
      </c>
    </row>
    <row r="79" spans="5:5" ht="12.75" customHeight="1">
      <c r="E79" s="31" t="s">
        <v>67</v>
      </c>
    </row>
    <row r="80" spans="1:16" ht="12.75" customHeight="1">
      <c r="A80" t="s">
        <v>50</v>
      </c>
      <c s="6" t="s">
        <v>111</v>
      </c>
      <c s="6" t="s">
        <v>293</v>
      </c>
      <c t="s">
        <v>4</v>
      </c>
      <c s="26" t="s">
        <v>294</v>
      </c>
      <c s="27" t="s">
        <v>98</v>
      </c>
      <c s="28">
        <v>2</v>
      </c>
      <c s="27">
        <v>0</v>
      </c>
      <c s="27">
        <f>ROUND(G80*H80,6)</f>
      </c>
      <c r="L80" s="29">
        <v>0</v>
      </c>
      <c s="24">
        <f>ROUND(ROUND(L80,2)*ROUND(G80,3),2)</f>
      </c>
      <c s="27" t="s">
        <v>55</v>
      </c>
      <c>
        <f>(M80*21)/100</f>
      </c>
      <c t="s">
        <v>27</v>
      </c>
    </row>
    <row r="81" spans="1:5" ht="12.75" customHeight="1">
      <c r="A81" s="30" t="s">
        <v>56</v>
      </c>
      <c r="E81" s="31" t="s">
        <v>294</v>
      </c>
    </row>
    <row r="82" spans="1:5" ht="12.75" customHeight="1">
      <c r="A82" s="30" t="s">
        <v>57</v>
      </c>
      <c r="E82" s="32" t="s">
        <v>4</v>
      </c>
    </row>
    <row r="83" spans="5:5" ht="12.75" customHeight="1">
      <c r="E83" s="31" t="s">
        <v>67</v>
      </c>
    </row>
    <row r="84" spans="1:16" ht="12.75" customHeight="1">
      <c r="A84" t="s">
        <v>50</v>
      </c>
      <c s="6" t="s">
        <v>114</v>
      </c>
      <c s="6" t="s">
        <v>295</v>
      </c>
      <c t="s">
        <v>4</v>
      </c>
      <c s="26" t="s">
        <v>296</v>
      </c>
      <c s="27" t="s">
        <v>98</v>
      </c>
      <c s="28">
        <v>2</v>
      </c>
      <c s="27">
        <v>0</v>
      </c>
      <c s="27">
        <f>ROUND(G84*H84,6)</f>
      </c>
      <c r="L84" s="29">
        <v>0</v>
      </c>
      <c s="24">
        <f>ROUND(ROUND(L84,2)*ROUND(G84,3),2)</f>
      </c>
      <c s="27" t="s">
        <v>55</v>
      </c>
      <c>
        <f>(M84*21)/100</f>
      </c>
      <c t="s">
        <v>27</v>
      </c>
    </row>
    <row r="85" spans="1:5" ht="12.75" customHeight="1">
      <c r="A85" s="30" t="s">
        <v>56</v>
      </c>
      <c r="E85" s="31" t="s">
        <v>296</v>
      </c>
    </row>
    <row r="86" spans="1:5" ht="12.75" customHeight="1">
      <c r="A86" s="30" t="s">
        <v>57</v>
      </c>
      <c r="E86" s="32" t="s">
        <v>4</v>
      </c>
    </row>
    <row r="87" spans="5:5" ht="12.75" customHeight="1">
      <c r="E87" s="31" t="s">
        <v>67</v>
      </c>
    </row>
    <row r="88" spans="1:16" ht="12.75" customHeight="1">
      <c r="A88" t="s">
        <v>50</v>
      </c>
      <c s="6" t="s">
        <v>117</v>
      </c>
      <c s="6" t="s">
        <v>297</v>
      </c>
      <c t="s">
        <v>4</v>
      </c>
      <c s="26" t="s">
        <v>298</v>
      </c>
      <c s="27" t="s">
        <v>98</v>
      </c>
      <c s="28">
        <v>5</v>
      </c>
      <c s="27">
        <v>0</v>
      </c>
      <c s="27">
        <f>ROUND(G88*H88,6)</f>
      </c>
      <c r="L88" s="29">
        <v>0</v>
      </c>
      <c s="24">
        <f>ROUND(ROUND(L88,2)*ROUND(G88,3),2)</f>
      </c>
      <c s="27" t="s">
        <v>55</v>
      </c>
      <c>
        <f>(M88*21)/100</f>
      </c>
      <c t="s">
        <v>27</v>
      </c>
    </row>
    <row r="89" spans="1:5" ht="12.75" customHeight="1">
      <c r="A89" s="30" t="s">
        <v>56</v>
      </c>
      <c r="E89" s="31" t="s">
        <v>298</v>
      </c>
    </row>
    <row r="90" spans="1:5" ht="12.75" customHeight="1">
      <c r="A90" s="30" t="s">
        <v>57</v>
      </c>
      <c r="E90" s="32" t="s">
        <v>4</v>
      </c>
    </row>
    <row r="91" spans="5:5" ht="12.75" customHeight="1">
      <c r="E91" s="31" t="s">
        <v>67</v>
      </c>
    </row>
    <row r="92" spans="1:16" ht="12.75" customHeight="1">
      <c r="A92" t="s">
        <v>50</v>
      </c>
      <c s="6" t="s">
        <v>121</v>
      </c>
      <c s="6" t="s">
        <v>299</v>
      </c>
      <c t="s">
        <v>4</v>
      </c>
      <c s="26" t="s">
        <v>300</v>
      </c>
      <c s="27" t="s">
        <v>98</v>
      </c>
      <c s="28">
        <v>2</v>
      </c>
      <c s="27">
        <v>0</v>
      </c>
      <c s="27">
        <f>ROUND(G92*H92,6)</f>
      </c>
      <c r="L92" s="29">
        <v>0</v>
      </c>
      <c s="24">
        <f>ROUND(ROUND(L92,2)*ROUND(G92,3),2)</f>
      </c>
      <c s="27" t="s">
        <v>55</v>
      </c>
      <c>
        <f>(M92*21)/100</f>
      </c>
      <c t="s">
        <v>27</v>
      </c>
    </row>
    <row r="93" spans="1:5" ht="12.75" customHeight="1">
      <c r="A93" s="30" t="s">
        <v>56</v>
      </c>
      <c r="E93" s="31" t="s">
        <v>300</v>
      </c>
    </row>
    <row r="94" spans="1:5" ht="12.75" customHeight="1">
      <c r="A94" s="30" t="s">
        <v>57</v>
      </c>
      <c r="E94" s="32" t="s">
        <v>4</v>
      </c>
    </row>
    <row r="95" spans="5:5" ht="12.75" customHeight="1">
      <c r="E95" s="31" t="s">
        <v>67</v>
      </c>
    </row>
    <row r="96" spans="1:16" ht="12.75" customHeight="1">
      <c r="A96" t="s">
        <v>50</v>
      </c>
      <c s="6" t="s">
        <v>126</v>
      </c>
      <c s="6" t="s">
        <v>301</v>
      </c>
      <c t="s">
        <v>4</v>
      </c>
      <c s="26" t="s">
        <v>302</v>
      </c>
      <c s="27" t="s">
        <v>98</v>
      </c>
      <c s="28">
        <v>5</v>
      </c>
      <c s="27">
        <v>0</v>
      </c>
      <c s="27">
        <f>ROUND(G96*H96,6)</f>
      </c>
      <c r="L96" s="29">
        <v>0</v>
      </c>
      <c s="24">
        <f>ROUND(ROUND(L96,2)*ROUND(G96,3),2)</f>
      </c>
      <c s="27" t="s">
        <v>55</v>
      </c>
      <c>
        <f>(M96*21)/100</f>
      </c>
      <c t="s">
        <v>27</v>
      </c>
    </row>
    <row r="97" spans="1:5" ht="12.75" customHeight="1">
      <c r="A97" s="30" t="s">
        <v>56</v>
      </c>
      <c r="E97" s="31" t="s">
        <v>302</v>
      </c>
    </row>
    <row r="98" spans="1:5" ht="12.75" customHeight="1">
      <c r="A98" s="30" t="s">
        <v>57</v>
      </c>
      <c r="E98" s="32" t="s">
        <v>4</v>
      </c>
    </row>
    <row r="99" spans="5:5" ht="12.75" customHeight="1">
      <c r="E99" s="31" t="s">
        <v>67</v>
      </c>
    </row>
    <row r="100" spans="1:16" ht="12.75" customHeight="1">
      <c r="A100" t="s">
        <v>50</v>
      </c>
      <c s="6" t="s">
        <v>130</v>
      </c>
      <c s="6" t="s">
        <v>234</v>
      </c>
      <c t="s">
        <v>4</v>
      </c>
      <c s="26" t="s">
        <v>235</v>
      </c>
      <c s="27" t="s">
        <v>98</v>
      </c>
      <c s="28">
        <v>190</v>
      </c>
      <c s="27">
        <v>0</v>
      </c>
      <c s="27">
        <f>ROUND(G100*H100,6)</f>
      </c>
      <c r="L100" s="29">
        <v>0</v>
      </c>
      <c s="24">
        <f>ROUND(ROUND(L100,2)*ROUND(G100,3),2)</f>
      </c>
      <c s="27" t="s">
        <v>55</v>
      </c>
      <c>
        <f>(M100*21)/100</f>
      </c>
      <c t="s">
        <v>27</v>
      </c>
    </row>
    <row r="101" spans="1:5" ht="12.75" customHeight="1">
      <c r="A101" s="30" t="s">
        <v>56</v>
      </c>
      <c r="E101" s="31" t="s">
        <v>235</v>
      </c>
    </row>
    <row r="102" spans="1:5" ht="12.75" customHeight="1">
      <c r="A102" s="30" t="s">
        <v>57</v>
      </c>
      <c r="E102" s="32" t="s">
        <v>4</v>
      </c>
    </row>
    <row r="103" spans="5:5" ht="12.75" customHeight="1">
      <c r="E103" s="31" t="s">
        <v>67</v>
      </c>
    </row>
    <row r="104" spans="1:16" ht="12.75" customHeight="1">
      <c r="A104" t="s">
        <v>50</v>
      </c>
      <c s="6" t="s">
        <v>133</v>
      </c>
      <c s="6" t="s">
        <v>303</v>
      </c>
      <c t="s">
        <v>4</v>
      </c>
      <c s="26" t="s">
        <v>304</v>
      </c>
      <c s="27" t="s">
        <v>98</v>
      </c>
      <c s="28">
        <v>95</v>
      </c>
      <c s="27">
        <v>0</v>
      </c>
      <c s="27">
        <f>ROUND(G104*H104,6)</f>
      </c>
      <c r="L104" s="29">
        <v>0</v>
      </c>
      <c s="24">
        <f>ROUND(ROUND(L104,2)*ROUND(G104,3),2)</f>
      </c>
      <c s="27" t="s">
        <v>55</v>
      </c>
      <c>
        <f>(M104*21)/100</f>
      </c>
      <c t="s">
        <v>27</v>
      </c>
    </row>
    <row r="105" spans="1:5" ht="12.75" customHeight="1">
      <c r="A105" s="30" t="s">
        <v>56</v>
      </c>
      <c r="E105" s="31" t="s">
        <v>304</v>
      </c>
    </row>
    <row r="106" spans="1:5" ht="12.75" customHeight="1">
      <c r="A106" s="30" t="s">
        <v>57</v>
      </c>
      <c r="E106" s="32" t="s">
        <v>4</v>
      </c>
    </row>
    <row r="107" spans="5:5" ht="12.75" customHeight="1">
      <c r="E107" s="31" t="s">
        <v>67</v>
      </c>
    </row>
    <row r="108" spans="1:16" ht="12.75" customHeight="1">
      <c r="A108" t="s">
        <v>50</v>
      </c>
      <c s="6" t="s">
        <v>136</v>
      </c>
      <c s="6" t="s">
        <v>237</v>
      </c>
      <c t="s">
        <v>4</v>
      </c>
      <c s="26" t="s">
        <v>238</v>
      </c>
      <c s="27" t="s">
        <v>160</v>
      </c>
      <c s="28">
        <v>95</v>
      </c>
      <c s="27">
        <v>0</v>
      </c>
      <c s="27">
        <f>ROUND(G108*H108,6)</f>
      </c>
      <c r="L108" s="29">
        <v>0</v>
      </c>
      <c s="24">
        <f>ROUND(ROUND(L108,2)*ROUND(G108,3),2)</f>
      </c>
      <c s="27" t="s">
        <v>55</v>
      </c>
      <c>
        <f>(M108*21)/100</f>
      </c>
      <c t="s">
        <v>27</v>
      </c>
    </row>
    <row r="109" spans="1:5" ht="12.75" customHeight="1">
      <c r="A109" s="30" t="s">
        <v>56</v>
      </c>
      <c r="E109" s="31" t="s">
        <v>238</v>
      </c>
    </row>
    <row r="110" spans="1:5" ht="12.75" customHeight="1">
      <c r="A110" s="30" t="s">
        <v>57</v>
      </c>
      <c r="E110" s="32" t="s">
        <v>4</v>
      </c>
    </row>
    <row r="111" spans="5:5" ht="12.75" customHeight="1">
      <c r="E111" s="31" t="s">
        <v>67</v>
      </c>
    </row>
    <row r="112" spans="1:16" ht="12.75" customHeight="1">
      <c r="A112" t="s">
        <v>50</v>
      </c>
      <c s="6" t="s">
        <v>139</v>
      </c>
      <c s="6" t="s">
        <v>305</v>
      </c>
      <c t="s">
        <v>4</v>
      </c>
      <c s="26" t="s">
        <v>306</v>
      </c>
      <c s="27" t="s">
        <v>307</v>
      </c>
      <c s="28">
        <v>95</v>
      </c>
      <c s="27">
        <v>0</v>
      </c>
      <c s="27">
        <f>ROUND(G112*H112,6)</f>
      </c>
      <c r="L112" s="29">
        <v>0</v>
      </c>
      <c s="24">
        <f>ROUND(ROUND(L112,2)*ROUND(G112,3),2)</f>
      </c>
      <c s="27" t="s">
        <v>55</v>
      </c>
      <c>
        <f>(M112*21)/100</f>
      </c>
      <c t="s">
        <v>27</v>
      </c>
    </row>
    <row r="113" spans="1:5" ht="12.75" customHeight="1">
      <c r="A113" s="30" t="s">
        <v>56</v>
      </c>
      <c r="E113" s="31" t="s">
        <v>306</v>
      </c>
    </row>
    <row r="114" spans="1:5" ht="12.75" customHeight="1">
      <c r="A114" s="30" t="s">
        <v>57</v>
      </c>
      <c r="E114" s="32" t="s">
        <v>4</v>
      </c>
    </row>
    <row r="115" spans="5:5" ht="12.75" customHeight="1">
      <c r="E115" s="31" t="s">
        <v>67</v>
      </c>
    </row>
    <row r="116" spans="1:16" ht="12.75" customHeight="1">
      <c r="A116" t="s">
        <v>50</v>
      </c>
      <c s="6" t="s">
        <v>142</v>
      </c>
      <c s="6" t="s">
        <v>308</v>
      </c>
      <c t="s">
        <v>4</v>
      </c>
      <c s="26" t="s">
        <v>309</v>
      </c>
      <c s="27" t="s">
        <v>307</v>
      </c>
      <c s="28">
        <v>95</v>
      </c>
      <c s="27">
        <v>0</v>
      </c>
      <c s="27">
        <f>ROUND(G116*H116,6)</f>
      </c>
      <c r="L116" s="29">
        <v>0</v>
      </c>
      <c s="24">
        <f>ROUND(ROUND(L116,2)*ROUND(G116,3),2)</f>
      </c>
      <c s="27" t="s">
        <v>55</v>
      </c>
      <c>
        <f>(M116*21)/100</f>
      </c>
      <c t="s">
        <v>27</v>
      </c>
    </row>
    <row r="117" spans="1:5" ht="12.75" customHeight="1">
      <c r="A117" s="30" t="s">
        <v>56</v>
      </c>
      <c r="E117" s="31" t="s">
        <v>309</v>
      </c>
    </row>
    <row r="118" spans="1:5" ht="12.75" customHeight="1">
      <c r="A118" s="30" t="s">
        <v>57</v>
      </c>
      <c r="E118" s="32" t="s">
        <v>4</v>
      </c>
    </row>
    <row r="119" spans="5:5" ht="12.75" customHeight="1">
      <c r="E119" s="31" t="s">
        <v>67</v>
      </c>
    </row>
    <row r="120" spans="1:16" ht="12.75" customHeight="1">
      <c r="A120" t="s">
        <v>50</v>
      </c>
      <c s="6" t="s">
        <v>145</v>
      </c>
      <c s="6" t="s">
        <v>310</v>
      </c>
      <c t="s">
        <v>4</v>
      </c>
      <c s="26" t="s">
        <v>311</v>
      </c>
      <c s="27" t="s">
        <v>98</v>
      </c>
      <c s="28">
        <v>18</v>
      </c>
      <c s="27">
        <v>0</v>
      </c>
      <c s="27">
        <f>ROUND(G120*H120,6)</f>
      </c>
      <c r="L120" s="29">
        <v>0</v>
      </c>
      <c s="24">
        <f>ROUND(ROUND(L120,2)*ROUND(G120,3),2)</f>
      </c>
      <c s="27" t="s">
        <v>55</v>
      </c>
      <c>
        <f>(M120*21)/100</f>
      </c>
      <c t="s">
        <v>27</v>
      </c>
    </row>
    <row r="121" spans="1:5" ht="12.75" customHeight="1">
      <c r="A121" s="30" t="s">
        <v>56</v>
      </c>
      <c r="E121" s="31" t="s">
        <v>311</v>
      </c>
    </row>
    <row r="122" spans="1:5" ht="12.75" customHeight="1">
      <c r="A122" s="30" t="s">
        <v>57</v>
      </c>
      <c r="E122" s="32" t="s">
        <v>4</v>
      </c>
    </row>
    <row r="123" spans="5:5" ht="12.75" customHeight="1">
      <c r="E123" s="31" t="s">
        <v>67</v>
      </c>
    </row>
    <row r="124" spans="1:16" ht="12.75" customHeight="1">
      <c r="A124" t="s">
        <v>50</v>
      </c>
      <c s="6" t="s">
        <v>148</v>
      </c>
      <c s="6" t="s">
        <v>262</v>
      </c>
      <c t="s">
        <v>4</v>
      </c>
      <c s="26" t="s">
        <v>263</v>
      </c>
      <c s="27" t="s">
        <v>264</v>
      </c>
      <c s="28">
        <v>40</v>
      </c>
      <c s="27">
        <v>0</v>
      </c>
      <c s="27">
        <f>ROUND(G124*H124,6)</f>
      </c>
      <c r="L124" s="29">
        <v>0</v>
      </c>
      <c s="24">
        <f>ROUND(ROUND(L124,2)*ROUND(G124,3),2)</f>
      </c>
      <c s="27" t="s">
        <v>55</v>
      </c>
      <c>
        <f>(M124*21)/100</f>
      </c>
      <c t="s">
        <v>27</v>
      </c>
    </row>
    <row r="125" spans="1:5" ht="12.75" customHeight="1">
      <c r="A125" s="30" t="s">
        <v>56</v>
      </c>
      <c r="E125" s="31" t="s">
        <v>263</v>
      </c>
    </row>
    <row r="126" spans="1:5" ht="12.75" customHeight="1">
      <c r="A126" s="30" t="s">
        <v>57</v>
      </c>
      <c r="E126" s="32" t="s">
        <v>4</v>
      </c>
    </row>
    <row r="127" spans="5:5" ht="12.75" customHeight="1">
      <c r="E127" s="31" t="s">
        <v>67</v>
      </c>
    </row>
    <row r="128" spans="1:16" ht="12.75" customHeight="1">
      <c r="A128" t="s">
        <v>50</v>
      </c>
      <c s="6" t="s">
        <v>151</v>
      </c>
      <c s="6" t="s">
        <v>266</v>
      </c>
      <c t="s">
        <v>4</v>
      </c>
      <c s="26" t="s">
        <v>267</v>
      </c>
      <c s="27" t="s">
        <v>82</v>
      </c>
      <c s="28">
        <v>1200</v>
      </c>
      <c s="27">
        <v>0</v>
      </c>
      <c s="27">
        <f>ROUND(G128*H128,6)</f>
      </c>
      <c r="L128" s="29">
        <v>0</v>
      </c>
      <c s="24">
        <f>ROUND(ROUND(L128,2)*ROUND(G128,3),2)</f>
      </c>
      <c s="27" t="s">
        <v>55</v>
      </c>
      <c>
        <f>(M128*21)/100</f>
      </c>
      <c t="s">
        <v>27</v>
      </c>
    </row>
    <row r="129" spans="1:5" ht="12.75" customHeight="1">
      <c r="A129" s="30" t="s">
        <v>56</v>
      </c>
      <c r="E129" s="31" t="s">
        <v>267</v>
      </c>
    </row>
    <row r="130" spans="1:5" ht="12.75" customHeight="1">
      <c r="A130" s="30" t="s">
        <v>57</v>
      </c>
      <c r="E130" s="32" t="s">
        <v>4</v>
      </c>
    </row>
    <row r="131" spans="5:5" ht="12.75" customHeight="1">
      <c r="E131" s="31" t="s">
        <v>268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P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3137</v>
      </c>
      <c r="E8" s="23" t="s">
        <v>3138</v>
      </c>
      <c r="J8" s="22">
        <f>0+J9+J14+J27+J48+J53</f>
      </c>
      <c s="22">
        <f>0+K9+K14+K27+K48+K53</f>
      </c>
      <c s="22">
        <f>0+L9+L14+L27+L48+L53</f>
      </c>
      <c s="22">
        <f>0+M9+M14+M27+M48+M53</f>
      </c>
    </row>
    <row r="9" spans="1:13" ht="12.75" customHeight="1">
      <c r="A9" t="s">
        <v>47</v>
      </c>
      <c r="C9" s="7" t="s">
        <v>48</v>
      </c>
      <c r="E9" s="25" t="s">
        <v>49</v>
      </c>
      <c r="J9" s="24">
        <f>0</f>
      </c>
      <c s="24">
        <f>0</f>
      </c>
      <c s="24">
        <f>0+L10</f>
      </c>
      <c s="24">
        <f>0+M10</f>
      </c>
    </row>
    <row r="10" spans="1:16" ht="12.75" customHeight="1">
      <c r="A10" t="s">
        <v>50</v>
      </c>
      <c s="6" t="s">
        <v>51</v>
      </c>
      <c s="6" t="s">
        <v>1669</v>
      </c>
      <c t="s">
        <v>4</v>
      </c>
      <c s="26" t="s">
        <v>1328</v>
      </c>
      <c s="27" t="s">
        <v>54</v>
      </c>
      <c s="28">
        <v>1.3</v>
      </c>
      <c s="27">
        <v>0</v>
      </c>
      <c s="27">
        <f>ROUND(G10*H10,6)</f>
      </c>
      <c r="L10" s="29">
        <v>0</v>
      </c>
      <c s="24">
        <f>ROUND(ROUND(L10,2)*ROUND(G10,3),2)</f>
      </c>
      <c s="27" t="s">
        <v>55</v>
      </c>
      <c>
        <f>(M10*21)/100</f>
      </c>
      <c t="s">
        <v>27</v>
      </c>
    </row>
    <row r="11" spans="1:5" ht="12.75" customHeight="1">
      <c r="A11" s="30" t="s">
        <v>56</v>
      </c>
      <c r="E11" s="31" t="s">
        <v>1328</v>
      </c>
    </row>
    <row r="12" spans="1:5" ht="12.75" customHeight="1">
      <c r="A12" s="30" t="s">
        <v>57</v>
      </c>
      <c r="E12" s="32" t="s">
        <v>4</v>
      </c>
    </row>
    <row r="13" spans="5:5" ht="12.75" customHeight="1">
      <c r="E13" s="31" t="s">
        <v>58</v>
      </c>
    </row>
    <row r="14" spans="1:13" ht="12.75" customHeight="1">
      <c r="A14" t="s">
        <v>47</v>
      </c>
      <c r="C14" s="7" t="s">
        <v>51</v>
      </c>
      <c r="E14" s="25" t="s">
        <v>3011</v>
      </c>
      <c r="J14" s="24">
        <f>0</f>
      </c>
      <c s="24">
        <f>0</f>
      </c>
      <c s="24">
        <f>0+L15+L19+L23</f>
      </c>
      <c s="24">
        <f>0+M15+M19+M23</f>
      </c>
    </row>
    <row r="15" spans="1:16" ht="12.75" customHeight="1">
      <c r="A15" t="s">
        <v>50</v>
      </c>
      <c s="6" t="s">
        <v>27</v>
      </c>
      <c s="6" t="s">
        <v>3139</v>
      </c>
      <c t="s">
        <v>4</v>
      </c>
      <c s="26" t="s">
        <v>3140</v>
      </c>
      <c s="27" t="s">
        <v>98</v>
      </c>
      <c s="28">
        <v>24</v>
      </c>
      <c s="27">
        <v>0</v>
      </c>
      <c s="27">
        <f>ROUND(G15*H15,6)</f>
      </c>
      <c r="L15" s="29">
        <v>0</v>
      </c>
      <c s="24">
        <f>ROUND(ROUND(L15,2)*ROUND(G15,3),2)</f>
      </c>
      <c s="27" t="s">
        <v>55</v>
      </c>
      <c>
        <f>(M15*21)/100</f>
      </c>
      <c t="s">
        <v>27</v>
      </c>
    </row>
    <row r="16" spans="1:5" ht="12.75" customHeight="1">
      <c r="A16" s="30" t="s">
        <v>56</v>
      </c>
      <c r="E16" s="31" t="s">
        <v>3140</v>
      </c>
    </row>
    <row r="17" spans="1:5" ht="12.75" customHeight="1">
      <c r="A17" s="30" t="s">
        <v>57</v>
      </c>
      <c r="E17" s="32" t="s">
        <v>4</v>
      </c>
    </row>
    <row r="18" spans="5:5" ht="12.75" customHeight="1">
      <c r="E18" s="31" t="s">
        <v>58</v>
      </c>
    </row>
    <row r="19" spans="1:16" ht="12.75" customHeight="1">
      <c r="A19" t="s">
        <v>50</v>
      </c>
      <c s="6" t="s">
        <v>25</v>
      </c>
      <c s="6" t="s">
        <v>3141</v>
      </c>
      <c t="s">
        <v>4</v>
      </c>
      <c s="26" t="s">
        <v>3142</v>
      </c>
      <c s="27" t="s">
        <v>98</v>
      </c>
      <c s="28">
        <v>1</v>
      </c>
      <c s="27">
        <v>0</v>
      </c>
      <c s="27">
        <f>ROUND(G19*H19,6)</f>
      </c>
      <c r="L19" s="29">
        <v>0</v>
      </c>
      <c s="24">
        <f>ROUND(ROUND(L19,2)*ROUND(G19,3),2)</f>
      </c>
      <c s="27" t="s">
        <v>55</v>
      </c>
      <c>
        <f>(M19*21)/100</f>
      </c>
      <c t="s">
        <v>27</v>
      </c>
    </row>
    <row r="20" spans="1:5" ht="12.75" customHeight="1">
      <c r="A20" s="30" t="s">
        <v>56</v>
      </c>
      <c r="E20" s="31" t="s">
        <v>3142</v>
      </c>
    </row>
    <row r="21" spans="1:5" ht="12.75" customHeight="1">
      <c r="A21" s="30" t="s">
        <v>57</v>
      </c>
      <c r="E21" s="32" t="s">
        <v>4</v>
      </c>
    </row>
    <row r="22" spans="5:5" ht="12.75" customHeight="1">
      <c r="E22" s="31" t="s">
        <v>58</v>
      </c>
    </row>
    <row r="23" spans="1:16" ht="12.75" customHeight="1">
      <c r="A23" t="s">
        <v>50</v>
      </c>
      <c s="6" t="s">
        <v>68</v>
      </c>
      <c s="6" t="s">
        <v>3143</v>
      </c>
      <c t="s">
        <v>4</v>
      </c>
      <c s="26" t="s">
        <v>3144</v>
      </c>
      <c s="27" t="s">
        <v>98</v>
      </c>
      <c s="28">
        <v>2</v>
      </c>
      <c s="27">
        <v>0</v>
      </c>
      <c s="27">
        <f>ROUND(G23*H23,6)</f>
      </c>
      <c r="L23" s="29">
        <v>0</v>
      </c>
      <c s="24">
        <f>ROUND(ROUND(L23,2)*ROUND(G23,3),2)</f>
      </c>
      <c s="27" t="s">
        <v>55</v>
      </c>
      <c>
        <f>(M23*21)/100</f>
      </c>
      <c t="s">
        <v>27</v>
      </c>
    </row>
    <row r="24" spans="1:5" ht="12.75" customHeight="1">
      <c r="A24" s="30" t="s">
        <v>56</v>
      </c>
      <c r="E24" s="31" t="s">
        <v>3144</v>
      </c>
    </row>
    <row r="25" spans="1:5" ht="12.75" customHeight="1">
      <c r="A25" s="30" t="s">
        <v>57</v>
      </c>
      <c r="E25" s="32" t="s">
        <v>4</v>
      </c>
    </row>
    <row r="26" spans="5:5" ht="12.75" customHeight="1">
      <c r="E26" s="31" t="s">
        <v>58</v>
      </c>
    </row>
    <row r="27" spans="1:13" ht="12.75" customHeight="1">
      <c r="A27" t="s">
        <v>47</v>
      </c>
      <c r="C27" s="7" t="s">
        <v>27</v>
      </c>
      <c r="E27" s="25" t="s">
        <v>3079</v>
      </c>
      <c r="J27" s="24">
        <f>0</f>
      </c>
      <c s="24">
        <f>0</f>
      </c>
      <c s="24">
        <f>0+L28+L32+L36+L40+L44</f>
      </c>
      <c s="24">
        <f>0+M28+M32+M36+M40+M44</f>
      </c>
    </row>
    <row r="28" spans="1:16" ht="12.75" customHeight="1">
      <c r="A28" t="s">
        <v>50</v>
      </c>
      <c s="6" t="s">
        <v>71</v>
      </c>
      <c s="6" t="s">
        <v>3086</v>
      </c>
      <c t="s">
        <v>4</v>
      </c>
      <c s="26" t="s">
        <v>3087</v>
      </c>
      <c s="27" t="s">
        <v>98</v>
      </c>
      <c s="28">
        <v>1</v>
      </c>
      <c s="27">
        <v>0</v>
      </c>
      <c s="27">
        <f>ROUND(G28*H28,6)</f>
      </c>
      <c r="L28" s="29">
        <v>0</v>
      </c>
      <c s="24">
        <f>ROUND(ROUND(L28,2)*ROUND(G28,3),2)</f>
      </c>
      <c s="27" t="s">
        <v>55</v>
      </c>
      <c>
        <f>(M28*21)/100</f>
      </c>
      <c t="s">
        <v>27</v>
      </c>
    </row>
    <row r="29" spans="1:5" ht="12.75" customHeight="1">
      <c r="A29" s="30" t="s">
        <v>56</v>
      </c>
      <c r="E29" s="31" t="s">
        <v>3087</v>
      </c>
    </row>
    <row r="30" spans="1:5" ht="12.75" customHeight="1">
      <c r="A30" s="30" t="s">
        <v>57</v>
      </c>
      <c r="E30" s="32" t="s">
        <v>4</v>
      </c>
    </row>
    <row r="31" spans="5:5" ht="12.75" customHeight="1">
      <c r="E31" s="31" t="s">
        <v>58</v>
      </c>
    </row>
    <row r="32" spans="1:16" ht="12.75" customHeight="1">
      <c r="A32" t="s">
        <v>50</v>
      </c>
      <c s="6" t="s">
        <v>26</v>
      </c>
      <c s="6" t="s">
        <v>3088</v>
      </c>
      <c t="s">
        <v>4</v>
      </c>
      <c s="26" t="s">
        <v>3089</v>
      </c>
      <c s="27" t="s">
        <v>98</v>
      </c>
      <c s="28">
        <v>1</v>
      </c>
      <c s="27">
        <v>0</v>
      </c>
      <c s="27">
        <f>ROUND(G32*H32,6)</f>
      </c>
      <c r="L32" s="29">
        <v>0</v>
      </c>
      <c s="24">
        <f>ROUND(ROUND(L32,2)*ROUND(G32,3),2)</f>
      </c>
      <c s="27" t="s">
        <v>55</v>
      </c>
      <c>
        <f>(M32*21)/100</f>
      </c>
      <c t="s">
        <v>27</v>
      </c>
    </row>
    <row r="33" spans="1:5" ht="12.75" customHeight="1">
      <c r="A33" s="30" t="s">
        <v>56</v>
      </c>
      <c r="E33" s="31" t="s">
        <v>3089</v>
      </c>
    </row>
    <row r="34" spans="1:5" ht="12.75" customHeight="1">
      <c r="A34" s="30" t="s">
        <v>57</v>
      </c>
      <c r="E34" s="32" t="s">
        <v>4</v>
      </c>
    </row>
    <row r="35" spans="5:5" ht="12.75" customHeight="1">
      <c r="E35" s="31" t="s">
        <v>58</v>
      </c>
    </row>
    <row r="36" spans="1:16" ht="12.75" customHeight="1">
      <c r="A36" t="s">
        <v>50</v>
      </c>
      <c s="6" t="s">
        <v>76</v>
      </c>
      <c s="6" t="s">
        <v>857</v>
      </c>
      <c t="s">
        <v>4</v>
      </c>
      <c s="26" t="s">
        <v>858</v>
      </c>
      <c s="27" t="s">
        <v>98</v>
      </c>
      <c s="28">
        <v>1</v>
      </c>
      <c s="27">
        <v>0</v>
      </c>
      <c s="27">
        <f>ROUND(G36*H36,6)</f>
      </c>
      <c r="L36" s="29">
        <v>0</v>
      </c>
      <c s="24">
        <f>ROUND(ROUND(L36,2)*ROUND(G36,3),2)</f>
      </c>
      <c s="27" t="s">
        <v>55</v>
      </c>
      <c>
        <f>(M36*21)/100</f>
      </c>
      <c t="s">
        <v>27</v>
      </c>
    </row>
    <row r="37" spans="1:5" ht="12.75" customHeight="1">
      <c r="A37" s="30" t="s">
        <v>56</v>
      </c>
      <c r="E37" s="31" t="s">
        <v>858</v>
      </c>
    </row>
    <row r="38" spans="1:5" ht="12.75" customHeight="1">
      <c r="A38" s="30" t="s">
        <v>57</v>
      </c>
      <c r="E38" s="32" t="s">
        <v>4</v>
      </c>
    </row>
    <row r="39" spans="5:5" ht="12.75" customHeight="1">
      <c r="E39" s="31" t="s">
        <v>58</v>
      </c>
    </row>
    <row r="40" spans="1:16" ht="12.75" customHeight="1">
      <c r="A40" t="s">
        <v>50</v>
      </c>
      <c s="6" t="s">
        <v>79</v>
      </c>
      <c s="6" t="s">
        <v>3090</v>
      </c>
      <c t="s">
        <v>4</v>
      </c>
      <c s="26" t="s">
        <v>3091</v>
      </c>
      <c s="27" t="s">
        <v>264</v>
      </c>
      <c s="28">
        <v>12</v>
      </c>
      <c s="27">
        <v>0</v>
      </c>
      <c s="27">
        <f>ROUND(G40*H40,6)</f>
      </c>
      <c r="L40" s="29">
        <v>0</v>
      </c>
      <c s="24">
        <f>ROUND(ROUND(L40,2)*ROUND(G40,3),2)</f>
      </c>
      <c s="27" t="s">
        <v>55</v>
      </c>
      <c>
        <f>(M40*21)/100</f>
      </c>
      <c t="s">
        <v>27</v>
      </c>
    </row>
    <row r="41" spans="1:5" ht="12.75" customHeight="1">
      <c r="A41" s="30" t="s">
        <v>56</v>
      </c>
      <c r="E41" s="31" t="s">
        <v>3091</v>
      </c>
    </row>
    <row r="42" spans="1:5" ht="12.75" customHeight="1">
      <c r="A42" s="30" t="s">
        <v>57</v>
      </c>
      <c r="E42" s="32" t="s">
        <v>4</v>
      </c>
    </row>
    <row r="43" spans="5:5" ht="12.75" customHeight="1">
      <c r="E43" s="31" t="s">
        <v>58</v>
      </c>
    </row>
    <row r="44" spans="1:16" ht="12.75" customHeight="1">
      <c r="A44" t="s">
        <v>50</v>
      </c>
      <c s="6" t="s">
        <v>83</v>
      </c>
      <c s="6" t="s">
        <v>3092</v>
      </c>
      <c t="s">
        <v>4</v>
      </c>
      <c s="26" t="s">
        <v>3093</v>
      </c>
      <c s="27" t="s">
        <v>264</v>
      </c>
      <c s="28">
        <v>8</v>
      </c>
      <c s="27">
        <v>0</v>
      </c>
      <c s="27">
        <f>ROUND(G44*H44,6)</f>
      </c>
      <c r="L44" s="29">
        <v>0</v>
      </c>
      <c s="24">
        <f>ROUND(ROUND(L44,2)*ROUND(G44,3),2)</f>
      </c>
      <c s="27" t="s">
        <v>55</v>
      </c>
      <c>
        <f>(M44*21)/100</f>
      </c>
      <c t="s">
        <v>27</v>
      </c>
    </row>
    <row r="45" spans="1:5" ht="12.75" customHeight="1">
      <c r="A45" s="30" t="s">
        <v>56</v>
      </c>
      <c r="E45" s="31" t="s">
        <v>3093</v>
      </c>
    </row>
    <row r="46" spans="1:5" ht="12.75" customHeight="1">
      <c r="A46" s="30" t="s">
        <v>57</v>
      </c>
      <c r="E46" s="32" t="s">
        <v>4</v>
      </c>
    </row>
    <row r="47" spans="5:5" ht="12.75" customHeight="1">
      <c r="E47" s="31" t="s">
        <v>58</v>
      </c>
    </row>
    <row r="48" spans="1:13" ht="12.75" customHeight="1">
      <c r="A48" t="s">
        <v>47</v>
      </c>
      <c r="C48" s="7" t="s">
        <v>25</v>
      </c>
      <c r="E48" s="25" t="s">
        <v>3094</v>
      </c>
      <c r="J48" s="24">
        <f>0</f>
      </c>
      <c s="24">
        <f>0</f>
      </c>
      <c s="24">
        <f>0+L49</f>
      </c>
      <c s="24">
        <f>0+M49</f>
      </c>
    </row>
    <row r="49" spans="1:16" ht="12.75" customHeight="1">
      <c r="A49" t="s">
        <v>50</v>
      </c>
      <c s="6" t="s">
        <v>86</v>
      </c>
      <c s="6" t="s">
        <v>3145</v>
      </c>
      <c t="s">
        <v>4</v>
      </c>
      <c s="26" t="s">
        <v>3146</v>
      </c>
      <c s="27" t="s">
        <v>98</v>
      </c>
      <c s="28">
        <v>2</v>
      </c>
      <c s="27">
        <v>0</v>
      </c>
      <c s="27">
        <f>ROUND(G49*H49,6)</f>
      </c>
      <c r="L49" s="29">
        <v>0</v>
      </c>
      <c s="24">
        <f>ROUND(ROUND(L49,2)*ROUND(G49,3),2)</f>
      </c>
      <c s="27" t="s">
        <v>55</v>
      </c>
      <c>
        <f>(M49*21)/100</f>
      </c>
      <c t="s">
        <v>27</v>
      </c>
    </row>
    <row r="50" spans="1:5" ht="12.75" customHeight="1">
      <c r="A50" s="30" t="s">
        <v>56</v>
      </c>
      <c r="E50" s="31" t="s">
        <v>3146</v>
      </c>
    </row>
    <row r="51" spans="1:5" ht="12.75" customHeight="1">
      <c r="A51" s="30" t="s">
        <v>57</v>
      </c>
      <c r="E51" s="32" t="s">
        <v>4</v>
      </c>
    </row>
    <row r="52" spans="5:5" ht="12.75" customHeight="1">
      <c r="E52" s="31" t="s">
        <v>58</v>
      </c>
    </row>
    <row r="53" spans="1:13" ht="12.75" customHeight="1">
      <c r="A53" t="s">
        <v>47</v>
      </c>
      <c r="C53" s="7" t="s">
        <v>68</v>
      </c>
      <c r="E53" s="25" t="s">
        <v>3120</v>
      </c>
      <c r="J53" s="24">
        <f>0</f>
      </c>
      <c s="24">
        <f>0</f>
      </c>
      <c s="24">
        <f>0+L54+L58+L62+L66+L70+L74+L78+L82+L86+L90+L94+L98+L102+L106+L110+L114+L118+L122+L126+L130</f>
      </c>
      <c s="24">
        <f>0+M54+M58+M62+M66+M70+M74+M78+M82+M86+M90+M94+M98+M102+M106+M110+M114+M118+M122+M126+M130</f>
      </c>
    </row>
    <row r="54" spans="1:16" ht="12.75" customHeight="1">
      <c r="A54" t="s">
        <v>50</v>
      </c>
      <c s="6" t="s">
        <v>89</v>
      </c>
      <c s="6" t="s">
        <v>72</v>
      </c>
      <c t="s">
        <v>4</v>
      </c>
      <c s="26" t="s">
        <v>73</v>
      </c>
      <c s="27" t="s">
        <v>66</v>
      </c>
      <c s="28">
        <v>36.5</v>
      </c>
      <c s="27">
        <v>0</v>
      </c>
      <c s="27">
        <f>ROUND(G54*H54,6)</f>
      </c>
      <c r="L54" s="29">
        <v>0</v>
      </c>
      <c s="24">
        <f>ROUND(ROUND(L54,2)*ROUND(G54,3),2)</f>
      </c>
      <c s="27" t="s">
        <v>55</v>
      </c>
      <c>
        <f>(M54*21)/100</f>
      </c>
      <c t="s">
        <v>27</v>
      </c>
    </row>
    <row r="55" spans="1:5" ht="12.75" customHeight="1">
      <c r="A55" s="30" t="s">
        <v>56</v>
      </c>
      <c r="E55" s="31" t="s">
        <v>73</v>
      </c>
    </row>
    <row r="56" spans="1:5" ht="12.75" customHeight="1">
      <c r="A56" s="30" t="s">
        <v>57</v>
      </c>
      <c r="E56" s="32" t="s">
        <v>4</v>
      </c>
    </row>
    <row r="57" spans="5:5" ht="12.75" customHeight="1">
      <c r="E57" s="31" t="s">
        <v>58</v>
      </c>
    </row>
    <row r="58" spans="1:16" ht="12.75" customHeight="1">
      <c r="A58" t="s">
        <v>50</v>
      </c>
      <c s="6" t="s">
        <v>92</v>
      </c>
      <c s="6" t="s">
        <v>3147</v>
      </c>
      <c t="s">
        <v>4</v>
      </c>
      <c s="26" t="s">
        <v>3148</v>
      </c>
      <c s="27" t="s">
        <v>66</v>
      </c>
      <c s="28">
        <v>10</v>
      </c>
      <c s="27">
        <v>0</v>
      </c>
      <c s="27">
        <f>ROUND(G58*H58,6)</f>
      </c>
      <c r="L58" s="29">
        <v>0</v>
      </c>
      <c s="24">
        <f>ROUND(ROUND(L58,2)*ROUND(G58,3),2)</f>
      </c>
      <c s="27" t="s">
        <v>55</v>
      </c>
      <c>
        <f>(M58*21)/100</f>
      </c>
      <c t="s">
        <v>27</v>
      </c>
    </row>
    <row r="59" spans="1:5" ht="12.75" customHeight="1">
      <c r="A59" s="30" t="s">
        <v>56</v>
      </c>
      <c r="E59" s="31" t="s">
        <v>3148</v>
      </c>
    </row>
    <row r="60" spans="1:5" ht="12.75" customHeight="1">
      <c r="A60" s="30" t="s">
        <v>57</v>
      </c>
      <c r="E60" s="32" t="s">
        <v>4</v>
      </c>
    </row>
    <row r="61" spans="5:5" ht="12.75" customHeight="1">
      <c r="E61" s="31" t="s">
        <v>58</v>
      </c>
    </row>
    <row r="62" spans="1:16" ht="12.75" customHeight="1">
      <c r="A62" t="s">
        <v>50</v>
      </c>
      <c s="6" t="s">
        <v>95</v>
      </c>
      <c s="6" t="s">
        <v>80</v>
      </c>
      <c t="s">
        <v>4</v>
      </c>
      <c s="26" t="s">
        <v>81</v>
      </c>
      <c s="27" t="s">
        <v>82</v>
      </c>
      <c s="28">
        <v>32</v>
      </c>
      <c s="27">
        <v>0</v>
      </c>
      <c s="27">
        <f>ROUND(G62*H62,6)</f>
      </c>
      <c r="L62" s="29">
        <v>0</v>
      </c>
      <c s="24">
        <f>ROUND(ROUND(L62,2)*ROUND(G62,3),2)</f>
      </c>
      <c s="27" t="s">
        <v>55</v>
      </c>
      <c>
        <f>(M62*21)/100</f>
      </c>
      <c t="s">
        <v>27</v>
      </c>
    </row>
    <row r="63" spans="1:5" ht="12.75" customHeight="1">
      <c r="A63" s="30" t="s">
        <v>56</v>
      </c>
      <c r="E63" s="31" t="s">
        <v>81</v>
      </c>
    </row>
    <row r="64" spans="1:5" ht="12.75" customHeight="1">
      <c r="A64" s="30" t="s">
        <v>57</v>
      </c>
      <c r="E64" s="32" t="s">
        <v>4</v>
      </c>
    </row>
    <row r="65" spans="5:5" ht="12.75" customHeight="1">
      <c r="E65" s="31" t="s">
        <v>58</v>
      </c>
    </row>
    <row r="66" spans="1:16" ht="12.75" customHeight="1">
      <c r="A66" t="s">
        <v>50</v>
      </c>
      <c s="6" t="s">
        <v>99</v>
      </c>
      <c s="6" t="s">
        <v>77</v>
      </c>
      <c t="s">
        <v>4</v>
      </c>
      <c s="26" t="s">
        <v>78</v>
      </c>
      <c s="27" t="s">
        <v>66</v>
      </c>
      <c s="28">
        <v>34</v>
      </c>
      <c s="27">
        <v>0</v>
      </c>
      <c s="27">
        <f>ROUND(G66*H66,6)</f>
      </c>
      <c r="L66" s="29">
        <v>0</v>
      </c>
      <c s="24">
        <f>ROUND(ROUND(L66,2)*ROUND(G66,3),2)</f>
      </c>
      <c s="27" t="s">
        <v>55</v>
      </c>
      <c>
        <f>(M66*21)/100</f>
      </c>
      <c t="s">
        <v>27</v>
      </c>
    </row>
    <row r="67" spans="1:5" ht="12.75" customHeight="1">
      <c r="A67" s="30" t="s">
        <v>56</v>
      </c>
      <c r="E67" s="31" t="s">
        <v>78</v>
      </c>
    </row>
    <row r="68" spans="1:5" ht="12.75" customHeight="1">
      <c r="A68" s="30" t="s">
        <v>57</v>
      </c>
      <c r="E68" s="32" t="s">
        <v>4</v>
      </c>
    </row>
    <row r="69" spans="5:5" ht="12.75" customHeight="1">
      <c r="E69" s="31" t="s">
        <v>58</v>
      </c>
    </row>
    <row r="70" spans="1:16" ht="12.75" customHeight="1">
      <c r="A70" t="s">
        <v>50</v>
      </c>
      <c s="6" t="s">
        <v>102</v>
      </c>
      <c s="6" t="s">
        <v>2398</v>
      </c>
      <c t="s">
        <v>4</v>
      </c>
      <c s="26" t="s">
        <v>2399</v>
      </c>
      <c s="27" t="s">
        <v>66</v>
      </c>
      <c s="28">
        <v>8</v>
      </c>
      <c s="27">
        <v>0</v>
      </c>
      <c s="27">
        <f>ROUND(G70*H70,6)</f>
      </c>
      <c r="L70" s="29">
        <v>0</v>
      </c>
      <c s="24">
        <f>ROUND(ROUND(L70,2)*ROUND(G70,3),2)</f>
      </c>
      <c s="27" t="s">
        <v>55</v>
      </c>
      <c>
        <f>(M70*21)/100</f>
      </c>
      <c t="s">
        <v>27</v>
      </c>
    </row>
    <row r="71" spans="1:5" ht="12.75" customHeight="1">
      <c r="A71" s="30" t="s">
        <v>56</v>
      </c>
      <c r="E71" s="31" t="s">
        <v>2399</v>
      </c>
    </row>
    <row r="72" spans="1:5" ht="12.75" customHeight="1">
      <c r="A72" s="30" t="s">
        <v>57</v>
      </c>
      <c r="E72" s="32" t="s">
        <v>4</v>
      </c>
    </row>
    <row r="73" spans="5:5" ht="12.75" customHeight="1">
      <c r="E73" s="31" t="s">
        <v>58</v>
      </c>
    </row>
    <row r="74" spans="1:16" ht="12.75" customHeight="1">
      <c r="A74" t="s">
        <v>50</v>
      </c>
      <c s="6" t="s">
        <v>105</v>
      </c>
      <c s="6" t="s">
        <v>2522</v>
      </c>
      <c t="s">
        <v>4</v>
      </c>
      <c s="26" t="s">
        <v>2523</v>
      </c>
      <c s="27" t="s">
        <v>782</v>
      </c>
      <c s="28">
        <v>28</v>
      </c>
      <c s="27">
        <v>0</v>
      </c>
      <c s="27">
        <f>ROUND(G74*H74,6)</f>
      </c>
      <c r="L74" s="29">
        <v>0</v>
      </c>
      <c s="24">
        <f>ROUND(ROUND(L74,2)*ROUND(G74,3),2)</f>
      </c>
      <c s="27" t="s">
        <v>55</v>
      </c>
      <c>
        <f>(M74*21)/100</f>
      </c>
      <c t="s">
        <v>27</v>
      </c>
    </row>
    <row r="75" spans="1:5" ht="12.75" customHeight="1">
      <c r="A75" s="30" t="s">
        <v>56</v>
      </c>
      <c r="E75" s="31" t="s">
        <v>2523</v>
      </c>
    </row>
    <row r="76" spans="1:5" ht="12.75" customHeight="1">
      <c r="A76" s="30" t="s">
        <v>57</v>
      </c>
      <c r="E76" s="32" t="s">
        <v>4</v>
      </c>
    </row>
    <row r="77" spans="5:5" ht="12.75" customHeight="1">
      <c r="E77" s="31" t="s">
        <v>58</v>
      </c>
    </row>
    <row r="78" spans="1:16" ht="12.75" customHeight="1">
      <c r="A78" t="s">
        <v>50</v>
      </c>
      <c s="6" t="s">
        <v>108</v>
      </c>
      <c s="6" t="s">
        <v>3121</v>
      </c>
      <c t="s">
        <v>4</v>
      </c>
      <c s="26" t="s">
        <v>3122</v>
      </c>
      <c s="27" t="s">
        <v>66</v>
      </c>
      <c s="28">
        <v>4.5</v>
      </c>
      <c s="27">
        <v>0</v>
      </c>
      <c s="27">
        <f>ROUND(G78*H78,6)</f>
      </c>
      <c r="L78" s="29">
        <v>0</v>
      </c>
      <c s="24">
        <f>ROUND(ROUND(L78,2)*ROUND(G78,3),2)</f>
      </c>
      <c s="27" t="s">
        <v>55</v>
      </c>
      <c>
        <f>(M78*21)/100</f>
      </c>
      <c t="s">
        <v>27</v>
      </c>
    </row>
    <row r="79" spans="1:5" ht="12.75" customHeight="1">
      <c r="A79" s="30" t="s">
        <v>56</v>
      </c>
      <c r="E79" s="31" t="s">
        <v>3122</v>
      </c>
    </row>
    <row r="80" spans="1:5" ht="12.75" customHeight="1">
      <c r="A80" s="30" t="s">
        <v>57</v>
      </c>
      <c r="E80" s="32" t="s">
        <v>4</v>
      </c>
    </row>
    <row r="81" spans="5:5" ht="12.75" customHeight="1">
      <c r="E81" s="31" t="s">
        <v>58</v>
      </c>
    </row>
    <row r="82" spans="1:16" ht="12.75" customHeight="1">
      <c r="A82" t="s">
        <v>50</v>
      </c>
      <c s="6" t="s">
        <v>111</v>
      </c>
      <c s="6" t="s">
        <v>710</v>
      </c>
      <c t="s">
        <v>4</v>
      </c>
      <c s="26" t="s">
        <v>711</v>
      </c>
      <c s="27" t="s">
        <v>98</v>
      </c>
      <c s="28">
        <v>80</v>
      </c>
      <c s="27">
        <v>0</v>
      </c>
      <c s="27">
        <f>ROUND(G82*H82,6)</f>
      </c>
      <c r="L82" s="29">
        <v>0</v>
      </c>
      <c s="24">
        <f>ROUND(ROUND(L82,2)*ROUND(G82,3),2)</f>
      </c>
      <c s="27" t="s">
        <v>55</v>
      </c>
      <c>
        <f>(M82*21)/100</f>
      </c>
      <c t="s">
        <v>27</v>
      </c>
    </row>
    <row r="83" spans="1:5" ht="12.75" customHeight="1">
      <c r="A83" s="30" t="s">
        <v>56</v>
      </c>
      <c r="E83" s="31" t="s">
        <v>711</v>
      </c>
    </row>
    <row r="84" spans="1:5" ht="12.75" customHeight="1">
      <c r="A84" s="30" t="s">
        <v>57</v>
      </c>
      <c r="E84" s="32" t="s">
        <v>4</v>
      </c>
    </row>
    <row r="85" spans="5:5" ht="12.75" customHeight="1">
      <c r="E85" s="31" t="s">
        <v>58</v>
      </c>
    </row>
    <row r="86" spans="1:16" ht="12.75" customHeight="1">
      <c r="A86" t="s">
        <v>50</v>
      </c>
      <c s="6" t="s">
        <v>114</v>
      </c>
      <c s="6" t="s">
        <v>90</v>
      </c>
      <c t="s">
        <v>4</v>
      </c>
      <c s="26" t="s">
        <v>91</v>
      </c>
      <c s="27" t="s">
        <v>82</v>
      </c>
      <c s="28">
        <v>326</v>
      </c>
      <c s="27">
        <v>0</v>
      </c>
      <c s="27">
        <f>ROUND(G86*H86,6)</f>
      </c>
      <c r="L86" s="29">
        <v>0</v>
      </c>
      <c s="24">
        <f>ROUND(ROUND(L86,2)*ROUND(G86,3),2)</f>
      </c>
      <c s="27" t="s">
        <v>55</v>
      </c>
      <c>
        <f>(M86*21)/100</f>
      </c>
      <c t="s">
        <v>27</v>
      </c>
    </row>
    <row r="87" spans="1:5" ht="12.75" customHeight="1">
      <c r="A87" s="30" t="s">
        <v>56</v>
      </c>
      <c r="E87" s="31" t="s">
        <v>91</v>
      </c>
    </row>
    <row r="88" spans="1:5" ht="12.75" customHeight="1">
      <c r="A88" s="30" t="s">
        <v>57</v>
      </c>
      <c r="E88" s="32" t="s">
        <v>4</v>
      </c>
    </row>
    <row r="89" spans="5:5" ht="12.75" customHeight="1">
      <c r="E89" s="31" t="s">
        <v>58</v>
      </c>
    </row>
    <row r="90" spans="1:16" ht="12.75" customHeight="1">
      <c r="A90" t="s">
        <v>50</v>
      </c>
      <c s="6" t="s">
        <v>117</v>
      </c>
      <c s="6" t="s">
        <v>3149</v>
      </c>
      <c t="s">
        <v>4</v>
      </c>
      <c s="26" t="s">
        <v>3150</v>
      </c>
      <c s="27" t="s">
        <v>82</v>
      </c>
      <c s="28">
        <v>69</v>
      </c>
      <c s="27">
        <v>0</v>
      </c>
      <c s="27">
        <f>ROUND(G90*H90,6)</f>
      </c>
      <c r="L90" s="29">
        <v>0</v>
      </c>
      <c s="24">
        <f>ROUND(ROUND(L90,2)*ROUND(G90,3),2)</f>
      </c>
      <c s="27" t="s">
        <v>55</v>
      </c>
      <c>
        <f>(M90*21)/100</f>
      </c>
      <c t="s">
        <v>27</v>
      </c>
    </row>
    <row r="91" spans="1:5" ht="12.75" customHeight="1">
      <c r="A91" s="30" t="s">
        <v>56</v>
      </c>
      <c r="E91" s="31" t="s">
        <v>3150</v>
      </c>
    </row>
    <row r="92" spans="1:5" ht="12.75" customHeight="1">
      <c r="A92" s="30" t="s">
        <v>57</v>
      </c>
      <c r="E92" s="32" t="s">
        <v>4</v>
      </c>
    </row>
    <row r="93" spans="5:5" ht="12.75" customHeight="1">
      <c r="E93" s="31" t="s">
        <v>58</v>
      </c>
    </row>
    <row r="94" spans="1:16" ht="12.75" customHeight="1">
      <c r="A94" t="s">
        <v>50</v>
      </c>
      <c s="6" t="s">
        <v>121</v>
      </c>
      <c s="6" t="s">
        <v>3125</v>
      </c>
      <c t="s">
        <v>4</v>
      </c>
      <c s="26" t="s">
        <v>3126</v>
      </c>
      <c s="27" t="s">
        <v>82</v>
      </c>
      <c s="28">
        <v>160</v>
      </c>
      <c s="27">
        <v>0</v>
      </c>
      <c s="27">
        <f>ROUND(G94*H94,6)</f>
      </c>
      <c r="L94" s="29">
        <v>0</v>
      </c>
      <c s="24">
        <f>ROUND(ROUND(L94,2)*ROUND(G94,3),2)</f>
      </c>
      <c s="27" t="s">
        <v>55</v>
      </c>
      <c>
        <f>(M94*21)/100</f>
      </c>
      <c t="s">
        <v>27</v>
      </c>
    </row>
    <row r="95" spans="1:5" ht="12.75" customHeight="1">
      <c r="A95" s="30" t="s">
        <v>56</v>
      </c>
      <c r="E95" s="31" t="s">
        <v>3126</v>
      </c>
    </row>
    <row r="96" spans="1:5" ht="12.75" customHeight="1">
      <c r="A96" s="30" t="s">
        <v>57</v>
      </c>
      <c r="E96" s="32" t="s">
        <v>4</v>
      </c>
    </row>
    <row r="97" spans="5:5" ht="12.75" customHeight="1">
      <c r="E97" s="31" t="s">
        <v>58</v>
      </c>
    </row>
    <row r="98" spans="1:16" ht="12.75" customHeight="1">
      <c r="A98" t="s">
        <v>50</v>
      </c>
      <c s="6" t="s">
        <v>126</v>
      </c>
      <c s="6" t="s">
        <v>103</v>
      </c>
      <c t="s">
        <v>4</v>
      </c>
      <c s="26" t="s">
        <v>104</v>
      </c>
      <c s="27" t="s">
        <v>98</v>
      </c>
      <c s="28">
        <v>16</v>
      </c>
      <c s="27">
        <v>0</v>
      </c>
      <c s="27">
        <f>ROUND(G98*H98,6)</f>
      </c>
      <c r="L98" s="29">
        <v>0</v>
      </c>
      <c s="24">
        <f>ROUND(ROUND(L98,2)*ROUND(G98,3),2)</f>
      </c>
      <c s="27" t="s">
        <v>55</v>
      </c>
      <c>
        <f>(M98*21)/100</f>
      </c>
      <c t="s">
        <v>27</v>
      </c>
    </row>
    <row r="99" spans="1:5" ht="12.75" customHeight="1">
      <c r="A99" s="30" t="s">
        <v>56</v>
      </c>
      <c r="E99" s="31" t="s">
        <v>104</v>
      </c>
    </row>
    <row r="100" spans="1:5" ht="12.75" customHeight="1">
      <c r="A100" s="30" t="s">
        <v>57</v>
      </c>
      <c r="E100" s="32" t="s">
        <v>4</v>
      </c>
    </row>
    <row r="101" spans="5:5" ht="12.75" customHeight="1">
      <c r="E101" s="31" t="s">
        <v>58</v>
      </c>
    </row>
    <row r="102" spans="1:16" ht="12.75" customHeight="1">
      <c r="A102" t="s">
        <v>50</v>
      </c>
      <c s="6" t="s">
        <v>130</v>
      </c>
      <c s="6" t="s">
        <v>3127</v>
      </c>
      <c t="s">
        <v>4</v>
      </c>
      <c s="26" t="s">
        <v>3128</v>
      </c>
      <c s="27" t="s">
        <v>98</v>
      </c>
      <c s="28">
        <v>32</v>
      </c>
      <c s="27">
        <v>0</v>
      </c>
      <c s="27">
        <f>ROUND(G102*H102,6)</f>
      </c>
      <c r="L102" s="29">
        <v>0</v>
      </c>
      <c s="24">
        <f>ROUND(ROUND(L102,2)*ROUND(G102,3),2)</f>
      </c>
      <c s="27" t="s">
        <v>55</v>
      </c>
      <c>
        <f>(M102*21)/100</f>
      </c>
      <c t="s">
        <v>27</v>
      </c>
    </row>
    <row r="103" spans="1:5" ht="12.75" customHeight="1">
      <c r="A103" s="30" t="s">
        <v>56</v>
      </c>
      <c r="E103" s="31" t="s">
        <v>3128</v>
      </c>
    </row>
    <row r="104" spans="1:5" ht="12.75" customHeight="1">
      <c r="A104" s="30" t="s">
        <v>57</v>
      </c>
      <c r="E104" s="32" t="s">
        <v>4</v>
      </c>
    </row>
    <row r="105" spans="5:5" ht="12.75" customHeight="1">
      <c r="E105" s="31" t="s">
        <v>58</v>
      </c>
    </row>
    <row r="106" spans="1:16" ht="12.75" customHeight="1">
      <c r="A106" t="s">
        <v>50</v>
      </c>
      <c s="6" t="s">
        <v>133</v>
      </c>
      <c s="6" t="s">
        <v>3151</v>
      </c>
      <c t="s">
        <v>4</v>
      </c>
      <c s="26" t="s">
        <v>3152</v>
      </c>
      <c s="27" t="s">
        <v>82</v>
      </c>
      <c s="28">
        <v>630</v>
      </c>
      <c s="27">
        <v>0</v>
      </c>
      <c s="27">
        <f>ROUND(G106*H106,6)</f>
      </c>
      <c r="L106" s="29">
        <v>0</v>
      </c>
      <c s="24">
        <f>ROUND(ROUND(L106,2)*ROUND(G106,3),2)</f>
      </c>
      <c s="27" t="s">
        <v>55</v>
      </c>
      <c>
        <f>(M106*21)/100</f>
      </c>
      <c t="s">
        <v>27</v>
      </c>
    </row>
    <row r="107" spans="1:5" ht="12.75" customHeight="1">
      <c r="A107" s="30" t="s">
        <v>56</v>
      </c>
      <c r="E107" s="31" t="s">
        <v>3152</v>
      </c>
    </row>
    <row r="108" spans="1:5" ht="12.75" customHeight="1">
      <c r="A108" s="30" t="s">
        <v>57</v>
      </c>
      <c r="E108" s="32" t="s">
        <v>4</v>
      </c>
    </row>
    <row r="109" spans="5:5" ht="12.75" customHeight="1">
      <c r="E109" s="31" t="s">
        <v>58</v>
      </c>
    </row>
    <row r="110" spans="1:16" ht="12.75" customHeight="1">
      <c r="A110" t="s">
        <v>50</v>
      </c>
      <c s="6" t="s">
        <v>136</v>
      </c>
      <c s="6" t="s">
        <v>3153</v>
      </c>
      <c t="s">
        <v>4</v>
      </c>
      <c s="26" t="s">
        <v>3154</v>
      </c>
      <c s="27" t="s">
        <v>82</v>
      </c>
      <c s="28">
        <v>210</v>
      </c>
      <c s="27">
        <v>0</v>
      </c>
      <c s="27">
        <f>ROUND(G110*H110,6)</f>
      </c>
      <c r="L110" s="29">
        <v>0</v>
      </c>
      <c s="24">
        <f>ROUND(ROUND(L110,2)*ROUND(G110,3),2)</f>
      </c>
      <c s="27" t="s">
        <v>55</v>
      </c>
      <c>
        <f>(M110*21)/100</f>
      </c>
      <c t="s">
        <v>27</v>
      </c>
    </row>
    <row r="111" spans="1:5" ht="12.75" customHeight="1">
      <c r="A111" s="30" t="s">
        <v>56</v>
      </c>
      <c r="E111" s="31" t="s">
        <v>3154</v>
      </c>
    </row>
    <row r="112" spans="1:5" ht="12.75" customHeight="1">
      <c r="A112" s="30" t="s">
        <v>57</v>
      </c>
      <c r="E112" s="32" t="s">
        <v>4</v>
      </c>
    </row>
    <row r="113" spans="5:5" ht="12.75" customHeight="1">
      <c r="E113" s="31" t="s">
        <v>58</v>
      </c>
    </row>
    <row r="114" spans="1:16" ht="12.75" customHeight="1">
      <c r="A114" t="s">
        <v>50</v>
      </c>
      <c s="6" t="s">
        <v>139</v>
      </c>
      <c s="6" t="s">
        <v>3155</v>
      </c>
      <c t="s">
        <v>4</v>
      </c>
      <c s="26" t="s">
        <v>3156</v>
      </c>
      <c s="27" t="s">
        <v>98</v>
      </c>
      <c s="28">
        <v>48</v>
      </c>
      <c s="27">
        <v>0</v>
      </c>
      <c s="27">
        <f>ROUND(G114*H114,6)</f>
      </c>
      <c r="L114" s="29">
        <v>0</v>
      </c>
      <c s="24">
        <f>ROUND(ROUND(L114,2)*ROUND(G114,3),2)</f>
      </c>
      <c s="27" t="s">
        <v>55</v>
      </c>
      <c>
        <f>(M114*21)/100</f>
      </c>
      <c t="s">
        <v>27</v>
      </c>
    </row>
    <row r="115" spans="1:5" ht="12.75" customHeight="1">
      <c r="A115" s="30" t="s">
        <v>56</v>
      </c>
      <c r="E115" s="31" t="s">
        <v>3156</v>
      </c>
    </row>
    <row r="116" spans="1:5" ht="12.75" customHeight="1">
      <c r="A116" s="30" t="s">
        <v>57</v>
      </c>
      <c r="E116" s="32" t="s">
        <v>4</v>
      </c>
    </row>
    <row r="117" spans="5:5" ht="12.75" customHeight="1">
      <c r="E117" s="31" t="s">
        <v>58</v>
      </c>
    </row>
    <row r="118" spans="1:16" ht="12.75" customHeight="1">
      <c r="A118" t="s">
        <v>50</v>
      </c>
      <c s="6" t="s">
        <v>142</v>
      </c>
      <c s="6" t="s">
        <v>2284</v>
      </c>
      <c t="s">
        <v>4</v>
      </c>
      <c s="26" t="s">
        <v>2285</v>
      </c>
      <c s="27" t="s">
        <v>82</v>
      </c>
      <c s="28">
        <v>326</v>
      </c>
      <c s="27">
        <v>0</v>
      </c>
      <c s="27">
        <f>ROUND(G118*H118,6)</f>
      </c>
      <c r="L118" s="29">
        <v>0</v>
      </c>
      <c s="24">
        <f>ROUND(ROUND(L118,2)*ROUND(G118,3),2)</f>
      </c>
      <c s="27" t="s">
        <v>55</v>
      </c>
      <c>
        <f>(M118*21)/100</f>
      </c>
      <c t="s">
        <v>27</v>
      </c>
    </row>
    <row r="119" spans="1:5" ht="12.75" customHeight="1">
      <c r="A119" s="30" t="s">
        <v>56</v>
      </c>
      <c r="E119" s="31" t="s">
        <v>2285</v>
      </c>
    </row>
    <row r="120" spans="1:5" ht="12.75" customHeight="1">
      <c r="A120" s="30" t="s">
        <v>57</v>
      </c>
      <c r="E120" s="32" t="s">
        <v>4</v>
      </c>
    </row>
    <row r="121" spans="5:5" ht="12.75" customHeight="1">
      <c r="E121" s="31" t="s">
        <v>58</v>
      </c>
    </row>
    <row r="122" spans="1:16" ht="12.75" customHeight="1">
      <c r="A122" t="s">
        <v>50</v>
      </c>
      <c s="6" t="s">
        <v>145</v>
      </c>
      <c s="6" t="s">
        <v>1492</v>
      </c>
      <c t="s">
        <v>4</v>
      </c>
      <c s="26" t="s">
        <v>1493</v>
      </c>
      <c s="27" t="s">
        <v>82</v>
      </c>
      <c s="28">
        <v>546</v>
      </c>
      <c s="27">
        <v>0</v>
      </c>
      <c s="27">
        <f>ROUND(G122*H122,6)</f>
      </c>
      <c r="L122" s="29">
        <v>0</v>
      </c>
      <c s="24">
        <f>ROUND(ROUND(L122,2)*ROUND(G122,3),2)</f>
      </c>
      <c s="27" t="s">
        <v>55</v>
      </c>
      <c>
        <f>(M122*21)/100</f>
      </c>
      <c t="s">
        <v>27</v>
      </c>
    </row>
    <row r="123" spans="1:5" ht="12.75" customHeight="1">
      <c r="A123" s="30" t="s">
        <v>56</v>
      </c>
      <c r="E123" s="31" t="s">
        <v>1493</v>
      </c>
    </row>
    <row r="124" spans="1:5" ht="12.75" customHeight="1">
      <c r="A124" s="30" t="s">
        <v>57</v>
      </c>
      <c r="E124" s="32" t="s">
        <v>4</v>
      </c>
    </row>
    <row r="125" spans="5:5" ht="12.75" customHeight="1">
      <c r="E125" s="31" t="s">
        <v>58</v>
      </c>
    </row>
    <row r="126" spans="1:16" ht="12.75" customHeight="1">
      <c r="A126" t="s">
        <v>50</v>
      </c>
      <c s="6" t="s">
        <v>148</v>
      </c>
      <c s="6" t="s">
        <v>1999</v>
      </c>
      <c t="s">
        <v>4</v>
      </c>
      <c s="26" t="s">
        <v>2000</v>
      </c>
      <c s="27" t="s">
        <v>98</v>
      </c>
      <c s="28">
        <v>40</v>
      </c>
      <c s="27">
        <v>0</v>
      </c>
      <c s="27">
        <f>ROUND(G126*H126,6)</f>
      </c>
      <c r="L126" s="29">
        <v>0</v>
      </c>
      <c s="24">
        <f>ROUND(ROUND(L126,2)*ROUND(G126,3),2)</f>
      </c>
      <c s="27" t="s">
        <v>55</v>
      </c>
      <c>
        <f>(M126*21)/100</f>
      </c>
      <c t="s">
        <v>27</v>
      </c>
    </row>
    <row r="127" spans="1:5" ht="12.75" customHeight="1">
      <c r="A127" s="30" t="s">
        <v>56</v>
      </c>
      <c r="E127" s="31" t="s">
        <v>2000</v>
      </c>
    </row>
    <row r="128" spans="1:5" ht="12.75" customHeight="1">
      <c r="A128" s="30" t="s">
        <v>57</v>
      </c>
      <c r="E128" s="32" t="s">
        <v>4</v>
      </c>
    </row>
    <row r="129" spans="5:5" ht="12.75" customHeight="1">
      <c r="E129" s="31" t="s">
        <v>58</v>
      </c>
    </row>
    <row r="130" spans="1:16" ht="12.75" customHeight="1">
      <c r="A130" t="s">
        <v>50</v>
      </c>
      <c s="6" t="s">
        <v>151</v>
      </c>
      <c s="6" t="s">
        <v>3133</v>
      </c>
      <c t="s">
        <v>4</v>
      </c>
      <c s="26" t="s">
        <v>3134</v>
      </c>
      <c s="27" t="s">
        <v>62</v>
      </c>
      <c s="28">
        <v>0.5</v>
      </c>
      <c s="27">
        <v>0</v>
      </c>
      <c s="27">
        <f>ROUND(G130*H130,6)</f>
      </c>
      <c r="L130" s="29">
        <v>0</v>
      </c>
      <c s="24">
        <f>ROUND(ROUND(L130,2)*ROUND(G130,3),2)</f>
      </c>
      <c s="27" t="s">
        <v>55</v>
      </c>
      <c>
        <f>(M130*21)/100</f>
      </c>
      <c t="s">
        <v>27</v>
      </c>
    </row>
    <row r="131" spans="1:5" ht="12.75" customHeight="1">
      <c r="A131" s="30" t="s">
        <v>56</v>
      </c>
      <c r="E131" s="31" t="s">
        <v>3134</v>
      </c>
    </row>
    <row r="132" spans="1:5" ht="12.75" customHeight="1">
      <c r="A132" s="30" t="s">
        <v>57</v>
      </c>
      <c r="E132" s="32" t="s">
        <v>4</v>
      </c>
    </row>
    <row r="133" spans="5:5" ht="12.75" customHeight="1">
      <c r="E133"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P10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3159</v>
      </c>
      <c r="E8" s="23" t="s">
        <v>3160</v>
      </c>
      <c r="J8" s="22">
        <f>0+J9+J14+J75+J132+J201+J206+J307+J380+J429+J470+J491+J496+J557+J574+J603+J660+J685+J706+J727+J744+J805+J826+J923+J932</f>
      </c>
      <c s="22">
        <f>0+K9+K14+K75+K132+K201+K206+K307+K380+K429+K470+K491+K496+K557+K574+K603+K660+K685+K706+K727+K744+K805+K826+K923+K932</f>
      </c>
      <c s="22">
        <f>0+L9+L14+L75+L132+L201+L206+L307+L380+L429+L470+L491+L496+L557+L574+L603+L660+L685+L706+L727+L744+L805+L826+L923+L932</f>
      </c>
      <c s="22">
        <f>0+M9+M14+M75+M132+M201+M206+M307+M380+M429+M470+M491+M496+M557+M574+M603+M660+M685+M706+M727+M744+M805+M826+M923+M932</f>
      </c>
    </row>
    <row r="9" spans="1:13" ht="12.75" customHeight="1">
      <c r="A9" t="s">
        <v>47</v>
      </c>
      <c r="C9" s="7" t="s">
        <v>48</v>
      </c>
      <c r="E9" s="25" t="s">
        <v>49</v>
      </c>
      <c r="J9" s="24">
        <f>0</f>
      </c>
      <c s="24">
        <f>0</f>
      </c>
      <c s="24">
        <f>0+L10</f>
      </c>
      <c s="24">
        <f>0+M10</f>
      </c>
    </row>
    <row r="10" spans="1:16" ht="12.75" customHeight="1">
      <c r="A10" t="s">
        <v>50</v>
      </c>
      <c s="6" t="s">
        <v>51</v>
      </c>
      <c s="6" t="s">
        <v>3161</v>
      </c>
      <c t="s">
        <v>4</v>
      </c>
      <c s="26" t="s">
        <v>3162</v>
      </c>
      <c s="27" t="s">
        <v>54</v>
      </c>
      <c s="28">
        <v>1059.008</v>
      </c>
      <c s="27">
        <v>0</v>
      </c>
      <c s="27">
        <f>ROUND(G10*H10,6)</f>
      </c>
      <c r="L10" s="29">
        <v>0</v>
      </c>
      <c s="24">
        <f>ROUND(ROUND(L10,2)*ROUND(G10,3),2)</f>
      </c>
      <c s="27" t="s">
        <v>2797</v>
      </c>
      <c>
        <f>(M10*21)/100</f>
      </c>
      <c t="s">
        <v>27</v>
      </c>
    </row>
    <row r="11" spans="1:5" ht="12.75" customHeight="1">
      <c r="A11" s="30" t="s">
        <v>56</v>
      </c>
      <c r="E11" s="31" t="s">
        <v>3163</v>
      </c>
    </row>
    <row r="12" spans="1:5" ht="12.75" customHeight="1">
      <c r="A12" s="30" t="s">
        <v>57</v>
      </c>
      <c r="E12" s="32" t="s">
        <v>4</v>
      </c>
    </row>
    <row r="13" spans="5:5" ht="12.75" customHeight="1">
      <c r="E13" s="31" t="s">
        <v>2763</v>
      </c>
    </row>
    <row r="14" spans="1:13" ht="12.75" customHeight="1">
      <c r="A14" t="s">
        <v>47</v>
      </c>
      <c r="C14" s="7" t="s">
        <v>51</v>
      </c>
      <c r="E14" s="25" t="s">
        <v>59</v>
      </c>
      <c r="J14" s="24">
        <f>0</f>
      </c>
      <c s="24">
        <f>0</f>
      </c>
      <c s="24">
        <f>0+L15+L19+L23+L27+L31+L35+L39+L43+L47+L51+L55+L59+L63+L67+L71</f>
      </c>
      <c s="24">
        <f>0+M15+M19+M23+M27+M31+M35+M39+M43+M47+M51+M55+M59+M63+M67+M71</f>
      </c>
    </row>
    <row r="15" spans="1:16" ht="12.75" customHeight="1">
      <c r="A15" t="s">
        <v>50</v>
      </c>
      <c s="6" t="s">
        <v>27</v>
      </c>
      <c s="6" t="s">
        <v>3164</v>
      </c>
      <c t="s">
        <v>4</v>
      </c>
      <c s="26" t="s">
        <v>3165</v>
      </c>
      <c s="27" t="s">
        <v>264</v>
      </c>
      <c s="28">
        <v>900</v>
      </c>
      <c s="27">
        <v>0</v>
      </c>
      <c s="27">
        <f>ROUND(G15*H15,6)</f>
      </c>
      <c r="L15" s="29">
        <v>0</v>
      </c>
      <c s="24">
        <f>ROUND(ROUND(L15,2)*ROUND(G15,3),2)</f>
      </c>
      <c s="27" t="s">
        <v>2797</v>
      </c>
      <c>
        <f>(M15*21)/100</f>
      </c>
      <c t="s">
        <v>27</v>
      </c>
    </row>
    <row r="16" spans="1:5" ht="12.75" customHeight="1">
      <c r="A16" s="30" t="s">
        <v>56</v>
      </c>
      <c r="E16" s="31" t="s">
        <v>3166</v>
      </c>
    </row>
    <row r="17" spans="1:5" ht="12.75" customHeight="1">
      <c r="A17" s="30" t="s">
        <v>57</v>
      </c>
      <c r="E17" s="32" t="s">
        <v>4</v>
      </c>
    </row>
    <row r="18" spans="5:5" ht="12.75" customHeight="1">
      <c r="E18" s="31" t="s">
        <v>3167</v>
      </c>
    </row>
    <row r="19" spans="1:16" ht="12.75" customHeight="1">
      <c r="A19" t="s">
        <v>50</v>
      </c>
      <c s="6" t="s">
        <v>25</v>
      </c>
      <c s="6" t="s">
        <v>3168</v>
      </c>
      <c t="s">
        <v>4</v>
      </c>
      <c s="26" t="s">
        <v>3169</v>
      </c>
      <c s="27" t="s">
        <v>3170</v>
      </c>
      <c s="28">
        <v>90</v>
      </c>
      <c s="27">
        <v>0</v>
      </c>
      <c s="27">
        <f>ROUND(G19*H19,6)</f>
      </c>
      <c r="L19" s="29">
        <v>0</v>
      </c>
      <c s="24">
        <f>ROUND(ROUND(L19,2)*ROUND(G19,3),2)</f>
      </c>
      <c s="27" t="s">
        <v>2797</v>
      </c>
      <c>
        <f>(M19*21)/100</f>
      </c>
      <c t="s">
        <v>27</v>
      </c>
    </row>
    <row r="20" spans="1:5" ht="12.75" customHeight="1">
      <c r="A20" s="30" t="s">
        <v>56</v>
      </c>
      <c r="E20" s="31" t="s">
        <v>3171</v>
      </c>
    </row>
    <row r="21" spans="1:5" ht="12.75" customHeight="1">
      <c r="A21" s="30" t="s">
        <v>57</v>
      </c>
      <c r="E21" s="32" t="s">
        <v>4</v>
      </c>
    </row>
    <row r="22" spans="5:5" ht="12.75" customHeight="1">
      <c r="E22" s="31" t="s">
        <v>3172</v>
      </c>
    </row>
    <row r="23" spans="1:16" ht="12.75" customHeight="1">
      <c r="A23" t="s">
        <v>50</v>
      </c>
      <c s="6" t="s">
        <v>68</v>
      </c>
      <c s="6" t="s">
        <v>3173</v>
      </c>
      <c t="s">
        <v>4</v>
      </c>
      <c s="26" t="s">
        <v>3174</v>
      </c>
      <c s="27" t="s">
        <v>66</v>
      </c>
      <c s="28">
        <v>82.557</v>
      </c>
      <c s="27">
        <v>0</v>
      </c>
      <c s="27">
        <f>ROUND(G23*H23,6)</f>
      </c>
      <c r="L23" s="29">
        <v>0</v>
      </c>
      <c s="24">
        <f>ROUND(ROUND(L23,2)*ROUND(G23,3),2)</f>
      </c>
      <c s="27" t="s">
        <v>2797</v>
      </c>
      <c>
        <f>(M23*21)/100</f>
      </c>
      <c t="s">
        <v>27</v>
      </c>
    </row>
    <row r="24" spans="1:5" ht="12.75" customHeight="1">
      <c r="A24" s="30" t="s">
        <v>56</v>
      </c>
      <c r="E24" s="31" t="s">
        <v>3175</v>
      </c>
    </row>
    <row r="25" spans="1:5" ht="12.75" customHeight="1">
      <c r="A25" s="30" t="s">
        <v>57</v>
      </c>
      <c r="E25" s="32" t="s">
        <v>4</v>
      </c>
    </row>
    <row r="26" spans="5:5" ht="12.75" customHeight="1">
      <c r="E26" s="31" t="s">
        <v>3176</v>
      </c>
    </row>
    <row r="27" spans="1:16" ht="12.75" customHeight="1">
      <c r="A27" t="s">
        <v>50</v>
      </c>
      <c s="6" t="s">
        <v>71</v>
      </c>
      <c s="6" t="s">
        <v>3177</v>
      </c>
      <c t="s">
        <v>4</v>
      </c>
      <c s="26" t="s">
        <v>3178</v>
      </c>
      <c s="27" t="s">
        <v>66</v>
      </c>
      <c s="28">
        <v>1965.831</v>
      </c>
      <c s="27">
        <v>0</v>
      </c>
      <c s="27">
        <f>ROUND(G27*H27,6)</f>
      </c>
      <c r="L27" s="29">
        <v>0</v>
      </c>
      <c s="24">
        <f>ROUND(ROUND(L27,2)*ROUND(G27,3),2)</f>
      </c>
      <c s="27" t="s">
        <v>2797</v>
      </c>
      <c>
        <f>(M27*21)/100</f>
      </c>
      <c t="s">
        <v>27</v>
      </c>
    </row>
    <row r="28" spans="1:5" ht="12.75" customHeight="1">
      <c r="A28" s="30" t="s">
        <v>56</v>
      </c>
      <c r="E28" s="31" t="s">
        <v>3179</v>
      </c>
    </row>
    <row r="29" spans="1:5" ht="12.75" customHeight="1">
      <c r="A29" s="30" t="s">
        <v>57</v>
      </c>
      <c r="E29" s="32" t="s">
        <v>4</v>
      </c>
    </row>
    <row r="30" spans="5:5" ht="12.75" customHeight="1">
      <c r="E30" s="31" t="s">
        <v>3180</v>
      </c>
    </row>
    <row r="31" spans="1:16" ht="12.75" customHeight="1">
      <c r="A31" t="s">
        <v>50</v>
      </c>
      <c s="6" t="s">
        <v>26</v>
      </c>
      <c s="6" t="s">
        <v>3181</v>
      </c>
      <c t="s">
        <v>4</v>
      </c>
      <c s="26" t="s">
        <v>3182</v>
      </c>
      <c s="27" t="s">
        <v>66</v>
      </c>
      <c s="28">
        <v>791.324</v>
      </c>
      <c s="27">
        <v>0</v>
      </c>
      <c s="27">
        <f>ROUND(G31*H31,6)</f>
      </c>
      <c r="L31" s="29">
        <v>0</v>
      </c>
      <c s="24">
        <f>ROUND(ROUND(L31,2)*ROUND(G31,3),2)</f>
      </c>
      <c s="27" t="s">
        <v>2797</v>
      </c>
      <c>
        <f>(M31*21)/100</f>
      </c>
      <c t="s">
        <v>27</v>
      </c>
    </row>
    <row r="32" spans="1:5" ht="12.75" customHeight="1">
      <c r="A32" s="30" t="s">
        <v>56</v>
      </c>
      <c r="E32" s="31" t="s">
        <v>3183</v>
      </c>
    </row>
    <row r="33" spans="1:5" ht="12.75" customHeight="1">
      <c r="A33" s="30" t="s">
        <v>57</v>
      </c>
      <c r="E33" s="32" t="s">
        <v>4</v>
      </c>
    </row>
    <row r="34" spans="5:5" ht="12.75" customHeight="1">
      <c r="E34" s="31" t="s">
        <v>3180</v>
      </c>
    </row>
    <row r="35" spans="1:16" ht="12.75" customHeight="1">
      <c r="A35" t="s">
        <v>50</v>
      </c>
      <c s="6" t="s">
        <v>76</v>
      </c>
      <c s="6" t="s">
        <v>3184</v>
      </c>
      <c t="s">
        <v>4</v>
      </c>
      <c s="26" t="s">
        <v>3185</v>
      </c>
      <c s="27" t="s">
        <v>66</v>
      </c>
      <c s="28">
        <v>2.25</v>
      </c>
      <c s="27">
        <v>0</v>
      </c>
      <c s="27">
        <f>ROUND(G35*H35,6)</f>
      </c>
      <c r="L35" s="29">
        <v>0</v>
      </c>
      <c s="24">
        <f>ROUND(ROUND(L35,2)*ROUND(G35,3),2)</f>
      </c>
      <c s="27" t="s">
        <v>2797</v>
      </c>
      <c>
        <f>(M35*21)/100</f>
      </c>
      <c t="s">
        <v>27</v>
      </c>
    </row>
    <row r="36" spans="1:5" ht="12.75" customHeight="1">
      <c r="A36" s="30" t="s">
        <v>56</v>
      </c>
      <c r="E36" s="31" t="s">
        <v>3186</v>
      </c>
    </row>
    <row r="37" spans="1:5" ht="12.75" customHeight="1">
      <c r="A37" s="30" t="s">
        <v>57</v>
      </c>
      <c r="E37" s="32" t="s">
        <v>4</v>
      </c>
    </row>
    <row r="38" spans="5:5" ht="12.75" customHeight="1">
      <c r="E38" s="31" t="s">
        <v>3187</v>
      </c>
    </row>
    <row r="39" spans="1:16" ht="12.75" customHeight="1">
      <c r="A39" t="s">
        <v>50</v>
      </c>
      <c s="6" t="s">
        <v>79</v>
      </c>
      <c s="6" t="s">
        <v>3188</v>
      </c>
      <c t="s">
        <v>4</v>
      </c>
      <c s="26" t="s">
        <v>3189</v>
      </c>
      <c s="27" t="s">
        <v>66</v>
      </c>
      <c s="28">
        <v>2.25</v>
      </c>
      <c s="27">
        <v>0</v>
      </c>
      <c s="27">
        <f>ROUND(G39*H39,6)</f>
      </c>
      <c r="L39" s="29">
        <v>0</v>
      </c>
      <c s="24">
        <f>ROUND(ROUND(L39,2)*ROUND(G39,3),2)</f>
      </c>
      <c s="27" t="s">
        <v>2797</v>
      </c>
      <c>
        <f>(M39*21)/100</f>
      </c>
      <c t="s">
        <v>27</v>
      </c>
    </row>
    <row r="40" spans="1:5" ht="12.75" customHeight="1">
      <c r="A40" s="30" t="s">
        <v>56</v>
      </c>
      <c r="E40" s="31" t="s">
        <v>3190</v>
      </c>
    </row>
    <row r="41" spans="1:5" ht="12.75" customHeight="1">
      <c r="A41" s="30" t="s">
        <v>57</v>
      </c>
      <c r="E41" s="32" t="s">
        <v>4</v>
      </c>
    </row>
    <row r="42" spans="5:5" ht="12.75" customHeight="1">
      <c r="E42" s="31" t="s">
        <v>3187</v>
      </c>
    </row>
    <row r="43" spans="1:16" ht="12.75" customHeight="1">
      <c r="A43" t="s">
        <v>50</v>
      </c>
      <c s="6" t="s">
        <v>83</v>
      </c>
      <c s="6" t="s">
        <v>3191</v>
      </c>
      <c t="s">
        <v>4</v>
      </c>
      <c s="26" t="s">
        <v>3192</v>
      </c>
      <c s="27" t="s">
        <v>66</v>
      </c>
      <c s="28">
        <v>1968.081</v>
      </c>
      <c s="27">
        <v>0</v>
      </c>
      <c s="27">
        <f>ROUND(G43*H43,6)</f>
      </c>
      <c r="L43" s="29">
        <v>0</v>
      </c>
      <c s="24">
        <f>ROUND(ROUND(L43,2)*ROUND(G43,3),2)</f>
      </c>
      <c s="27" t="s">
        <v>2797</v>
      </c>
      <c>
        <f>(M43*21)/100</f>
      </c>
      <c t="s">
        <v>27</v>
      </c>
    </row>
    <row r="44" spans="1:5" ht="12.75" customHeight="1">
      <c r="A44" s="30" t="s">
        <v>56</v>
      </c>
      <c r="E44" s="31" t="s">
        <v>3193</v>
      </c>
    </row>
    <row r="45" spans="1:5" ht="12.75" customHeight="1">
      <c r="A45" s="30" t="s">
        <v>57</v>
      </c>
      <c r="E45" s="32" t="s">
        <v>4</v>
      </c>
    </row>
    <row r="46" spans="5:5" ht="12.75" customHeight="1">
      <c r="E46" s="31" t="s">
        <v>3194</v>
      </c>
    </row>
    <row r="47" spans="1:16" ht="12.75" customHeight="1">
      <c r="A47" t="s">
        <v>50</v>
      </c>
      <c s="6" t="s">
        <v>86</v>
      </c>
      <c s="6" t="s">
        <v>2851</v>
      </c>
      <c t="s">
        <v>4</v>
      </c>
      <c s="26" t="s">
        <v>2852</v>
      </c>
      <c s="27" t="s">
        <v>66</v>
      </c>
      <c s="28">
        <v>2330.565</v>
      </c>
      <c s="27">
        <v>0</v>
      </c>
      <c s="27">
        <f>ROUND(G47*H47,6)</f>
      </c>
      <c r="L47" s="29">
        <v>0</v>
      </c>
      <c s="24">
        <f>ROUND(ROUND(L47,2)*ROUND(G47,3),2)</f>
      </c>
      <c s="27" t="s">
        <v>2797</v>
      </c>
      <c>
        <f>(M47*21)/100</f>
      </c>
      <c t="s">
        <v>27</v>
      </c>
    </row>
    <row r="48" spans="1:5" ht="12.75" customHeight="1">
      <c r="A48" s="30" t="s">
        <v>56</v>
      </c>
      <c r="E48" s="31" t="s">
        <v>2853</v>
      </c>
    </row>
    <row r="49" spans="1:5" ht="12.75" customHeight="1">
      <c r="A49" s="30" t="s">
        <v>57</v>
      </c>
      <c r="E49" s="32" t="s">
        <v>4</v>
      </c>
    </row>
    <row r="50" spans="5:5" ht="12.75" customHeight="1">
      <c r="E50" s="31" t="s">
        <v>2854</v>
      </c>
    </row>
    <row r="51" spans="1:16" ht="12.75" customHeight="1">
      <c r="A51" t="s">
        <v>50</v>
      </c>
      <c s="6" t="s">
        <v>89</v>
      </c>
      <c s="6" t="s">
        <v>2878</v>
      </c>
      <c t="s">
        <v>4</v>
      </c>
      <c s="26" t="s">
        <v>2879</v>
      </c>
      <c s="27" t="s">
        <v>66</v>
      </c>
      <c s="28">
        <v>588.338</v>
      </c>
      <c s="27">
        <v>0</v>
      </c>
      <c s="27">
        <f>ROUND(G51*H51,6)</f>
      </c>
      <c r="L51" s="29">
        <v>0</v>
      </c>
      <c s="24">
        <f>ROUND(ROUND(L51,2)*ROUND(G51,3),2)</f>
      </c>
      <c s="27" t="s">
        <v>2797</v>
      </c>
      <c>
        <f>(M51*21)/100</f>
      </c>
      <c t="s">
        <v>27</v>
      </c>
    </row>
    <row r="52" spans="1:5" ht="12.75" customHeight="1">
      <c r="A52" s="30" t="s">
        <v>56</v>
      </c>
      <c r="E52" s="31" t="s">
        <v>2880</v>
      </c>
    </row>
    <row r="53" spans="1:5" ht="12.75" customHeight="1">
      <c r="A53" s="30" t="s">
        <v>57</v>
      </c>
      <c r="E53" s="32" t="s">
        <v>4</v>
      </c>
    </row>
    <row r="54" spans="5:5" ht="12.75" customHeight="1">
      <c r="E54" s="31" t="s">
        <v>2854</v>
      </c>
    </row>
    <row r="55" spans="1:16" ht="12.75" customHeight="1">
      <c r="A55" t="s">
        <v>50</v>
      </c>
      <c s="6" t="s">
        <v>92</v>
      </c>
      <c s="6" t="s">
        <v>2881</v>
      </c>
      <c t="s">
        <v>4</v>
      </c>
      <c s="26" t="s">
        <v>2882</v>
      </c>
      <c s="27" t="s">
        <v>66</v>
      </c>
      <c s="28">
        <v>7060.056</v>
      </c>
      <c s="27">
        <v>0</v>
      </c>
      <c s="27">
        <f>ROUND(G55*H55,6)</f>
      </c>
      <c r="L55" s="29">
        <v>0</v>
      </c>
      <c s="24">
        <f>ROUND(ROUND(L55,2)*ROUND(G55,3),2)</f>
      </c>
      <c s="27" t="s">
        <v>2797</v>
      </c>
      <c>
        <f>(M55*21)/100</f>
      </c>
      <c t="s">
        <v>27</v>
      </c>
    </row>
    <row r="56" spans="1:5" ht="12.75" customHeight="1">
      <c r="A56" s="30" t="s">
        <v>56</v>
      </c>
      <c r="E56" s="31" t="s">
        <v>2883</v>
      </c>
    </row>
    <row r="57" spans="1:5" ht="12.75" customHeight="1">
      <c r="A57" s="30" t="s">
        <v>57</v>
      </c>
      <c r="E57" s="32" t="s">
        <v>4</v>
      </c>
    </row>
    <row r="58" spans="5:5" ht="12.75" customHeight="1">
      <c r="E58" s="31" t="s">
        <v>2854</v>
      </c>
    </row>
    <row r="59" spans="1:16" ht="12.75" customHeight="1">
      <c r="A59" t="s">
        <v>50</v>
      </c>
      <c s="6" t="s">
        <v>95</v>
      </c>
      <c s="6" t="s">
        <v>3195</v>
      </c>
      <c t="s">
        <v>4</v>
      </c>
      <c s="26" t="s">
        <v>3196</v>
      </c>
      <c s="27" t="s">
        <v>66</v>
      </c>
      <c s="28">
        <v>950.822</v>
      </c>
      <c s="27">
        <v>0</v>
      </c>
      <c s="27">
        <f>ROUND(G59*H59,6)</f>
      </c>
      <c r="L59" s="29">
        <v>0</v>
      </c>
      <c s="24">
        <f>ROUND(ROUND(L59,2)*ROUND(G59,3),2)</f>
      </c>
      <c s="27" t="s">
        <v>2797</v>
      </c>
      <c>
        <f>(M59*21)/100</f>
      </c>
      <c t="s">
        <v>27</v>
      </c>
    </row>
    <row r="60" spans="1:5" ht="12.75" customHeight="1">
      <c r="A60" s="30" t="s">
        <v>56</v>
      </c>
      <c r="E60" s="31" t="s">
        <v>3197</v>
      </c>
    </row>
    <row r="61" spans="1:5" ht="12.75" customHeight="1">
      <c r="A61" s="30" t="s">
        <v>57</v>
      </c>
      <c r="E61" s="32" t="s">
        <v>4</v>
      </c>
    </row>
    <row r="62" spans="5:5" ht="12.75" customHeight="1">
      <c r="E62" s="31" t="s">
        <v>2887</v>
      </c>
    </row>
    <row r="63" spans="1:16" ht="12.75" customHeight="1">
      <c r="A63" t="s">
        <v>50</v>
      </c>
      <c s="6" t="s">
        <v>99</v>
      </c>
      <c s="6" t="s">
        <v>2888</v>
      </c>
      <c t="s">
        <v>4</v>
      </c>
      <c s="26" t="s">
        <v>2889</v>
      </c>
      <c s="27" t="s">
        <v>66</v>
      </c>
      <c s="28">
        <v>1968.081</v>
      </c>
      <c s="27">
        <v>0</v>
      </c>
      <c s="27">
        <f>ROUND(G63*H63,6)</f>
      </c>
      <c r="L63" s="29">
        <v>0</v>
      </c>
      <c s="24">
        <f>ROUND(ROUND(L63,2)*ROUND(G63,3),2)</f>
      </c>
      <c s="27" t="s">
        <v>2797</v>
      </c>
      <c>
        <f>(M63*21)/100</f>
      </c>
      <c t="s">
        <v>27</v>
      </c>
    </row>
    <row r="64" spans="1:5" ht="12.75" customHeight="1">
      <c r="A64" s="30" t="s">
        <v>56</v>
      </c>
      <c r="E64" s="31" t="s">
        <v>2890</v>
      </c>
    </row>
    <row r="65" spans="1:5" ht="12.75" customHeight="1">
      <c r="A65" s="30" t="s">
        <v>57</v>
      </c>
      <c r="E65" s="32" t="s">
        <v>4</v>
      </c>
    </row>
    <row r="66" spans="5:5" ht="12.75" customHeight="1">
      <c r="E66" s="31" t="s">
        <v>2891</v>
      </c>
    </row>
    <row r="67" spans="1:16" ht="12.75" customHeight="1">
      <c r="A67" t="s">
        <v>50</v>
      </c>
      <c s="6" t="s">
        <v>102</v>
      </c>
      <c s="6" t="s">
        <v>2892</v>
      </c>
      <c t="s">
        <v>4</v>
      </c>
      <c s="26" t="s">
        <v>2893</v>
      </c>
      <c s="27" t="s">
        <v>66</v>
      </c>
      <c s="28">
        <v>950.822</v>
      </c>
      <c s="27">
        <v>0</v>
      </c>
      <c s="27">
        <f>ROUND(G67*H67,6)</f>
      </c>
      <c r="L67" s="29">
        <v>0</v>
      </c>
      <c s="24">
        <f>ROUND(ROUND(L67,2)*ROUND(G67,3),2)</f>
      </c>
      <c s="27" t="s">
        <v>2797</v>
      </c>
      <c>
        <f>(M67*21)/100</f>
      </c>
      <c t="s">
        <v>27</v>
      </c>
    </row>
    <row r="68" spans="1:5" ht="12.75" customHeight="1">
      <c r="A68" s="30" t="s">
        <v>56</v>
      </c>
      <c r="E68" s="31" t="s">
        <v>2894</v>
      </c>
    </row>
    <row r="69" spans="1:5" ht="12.75" customHeight="1">
      <c r="A69" s="30" t="s">
        <v>57</v>
      </c>
      <c r="E69" s="32" t="s">
        <v>4</v>
      </c>
    </row>
    <row r="70" spans="5:5" ht="12.75" customHeight="1">
      <c r="E70" s="31" t="s">
        <v>2895</v>
      </c>
    </row>
    <row r="71" spans="1:16" ht="12.75" customHeight="1">
      <c r="A71" t="s">
        <v>50</v>
      </c>
      <c s="6" t="s">
        <v>105</v>
      </c>
      <c s="6" t="s">
        <v>2900</v>
      </c>
      <c t="s">
        <v>4</v>
      </c>
      <c s="26" t="s">
        <v>2901</v>
      </c>
      <c s="27" t="s">
        <v>782</v>
      </c>
      <c s="28">
        <v>1066.596</v>
      </c>
      <c s="27">
        <v>0</v>
      </c>
      <c s="27">
        <f>ROUND(G71*H71,6)</f>
      </c>
      <c r="L71" s="29">
        <v>0</v>
      </c>
      <c s="24">
        <f>ROUND(ROUND(L71,2)*ROUND(G71,3),2)</f>
      </c>
      <c s="27" t="s">
        <v>2797</v>
      </c>
      <c>
        <f>(M71*21)/100</f>
      </c>
      <c t="s">
        <v>27</v>
      </c>
    </row>
    <row r="72" spans="1:5" ht="12.75" customHeight="1">
      <c r="A72" s="30" t="s">
        <v>56</v>
      </c>
      <c r="E72" s="31" t="s">
        <v>2902</v>
      </c>
    </row>
    <row r="73" spans="1:5" ht="12.75" customHeight="1">
      <c r="A73" s="30" t="s">
        <v>57</v>
      </c>
      <c r="E73" s="32" t="s">
        <v>4</v>
      </c>
    </row>
    <row r="74" spans="5:5" ht="12.75" customHeight="1">
      <c r="E74" s="31" t="s">
        <v>2903</v>
      </c>
    </row>
    <row r="75" spans="1:13" ht="12.75" customHeight="1">
      <c r="A75" t="s">
        <v>47</v>
      </c>
      <c r="C75" s="7" t="s">
        <v>27</v>
      </c>
      <c r="E75" s="25" t="s">
        <v>3198</v>
      </c>
      <c r="J75" s="24">
        <f>0</f>
      </c>
      <c s="24">
        <f>0</f>
      </c>
      <c s="24">
        <f>0+L76+L80+L84+L88+L92+L96+L100+L104+L108+L112+L116+L120+L124+L128</f>
      </c>
      <c s="24">
        <f>0+M76+M80+M84+M88+M92+M96+M100+M104+M108+M112+M116+M120+M124+M128</f>
      </c>
    </row>
    <row r="76" spans="1:16" ht="12.75" customHeight="1">
      <c r="A76" t="s">
        <v>50</v>
      </c>
      <c s="6" t="s">
        <v>108</v>
      </c>
      <c s="6" t="s">
        <v>3199</v>
      </c>
      <c t="s">
        <v>4</v>
      </c>
      <c s="26" t="s">
        <v>3200</v>
      </c>
      <c s="27" t="s">
        <v>66</v>
      </c>
      <c s="28">
        <v>121.014</v>
      </c>
      <c s="27">
        <v>2.16</v>
      </c>
      <c s="27">
        <f>ROUND(G76*H76,6)</f>
      </c>
      <c r="L76" s="29">
        <v>0</v>
      </c>
      <c s="24">
        <f>ROUND(ROUND(L76,2)*ROUND(G76,3),2)</f>
      </c>
      <c s="27" t="s">
        <v>2797</v>
      </c>
      <c>
        <f>(M76*21)/100</f>
      </c>
      <c t="s">
        <v>27</v>
      </c>
    </row>
    <row r="77" spans="1:5" ht="12.75" customHeight="1">
      <c r="A77" s="30" t="s">
        <v>56</v>
      </c>
      <c r="E77" s="31" t="s">
        <v>3201</v>
      </c>
    </row>
    <row r="78" spans="1:5" ht="12.75" customHeight="1">
      <c r="A78" s="30" t="s">
        <v>57</v>
      </c>
      <c r="E78" s="32" t="s">
        <v>4</v>
      </c>
    </row>
    <row r="79" spans="5:5" ht="12.75" customHeight="1">
      <c r="E79" s="31" t="s">
        <v>3202</v>
      </c>
    </row>
    <row r="80" spans="1:16" ht="12.75" customHeight="1">
      <c r="A80" t="s">
        <v>50</v>
      </c>
      <c s="6" t="s">
        <v>111</v>
      </c>
      <c s="6" t="s">
        <v>3203</v>
      </c>
      <c t="s">
        <v>4</v>
      </c>
      <c s="26" t="s">
        <v>3204</v>
      </c>
      <c s="27" t="s">
        <v>782</v>
      </c>
      <c s="28">
        <v>642.63</v>
      </c>
      <c s="27">
        <v>0</v>
      </c>
      <c s="27">
        <f>ROUND(G80*H80,6)</f>
      </c>
      <c r="L80" s="29">
        <v>0</v>
      </c>
      <c s="24">
        <f>ROUND(ROUND(L80,2)*ROUND(G80,3),2)</f>
      </c>
      <c s="27" t="s">
        <v>2797</v>
      </c>
      <c>
        <f>(M80*21)/100</f>
      </c>
      <c t="s">
        <v>27</v>
      </c>
    </row>
    <row r="81" spans="1:5" ht="12.75" customHeight="1">
      <c r="A81" s="30" t="s">
        <v>56</v>
      </c>
      <c r="E81" s="31" t="s">
        <v>3205</v>
      </c>
    </row>
    <row r="82" spans="1:5" ht="12.75" customHeight="1">
      <c r="A82" s="30" t="s">
        <v>57</v>
      </c>
      <c r="E82" s="32" t="s">
        <v>4</v>
      </c>
    </row>
    <row r="83" spans="5:5" ht="12.75" customHeight="1">
      <c r="E83" s="31" t="s">
        <v>3206</v>
      </c>
    </row>
    <row r="84" spans="1:16" ht="12.75" customHeight="1">
      <c r="A84" t="s">
        <v>50</v>
      </c>
      <c s="6" t="s">
        <v>114</v>
      </c>
      <c s="6" t="s">
        <v>3207</v>
      </c>
      <c t="s">
        <v>4</v>
      </c>
      <c s="26" t="s">
        <v>3208</v>
      </c>
      <c s="27" t="s">
        <v>66</v>
      </c>
      <c s="28">
        <v>140.046</v>
      </c>
      <c s="27">
        <v>2.16</v>
      </c>
      <c s="27">
        <f>ROUND(G84*H84,6)</f>
      </c>
      <c r="L84" s="29">
        <v>0</v>
      </c>
      <c s="24">
        <f>ROUND(ROUND(L84,2)*ROUND(G84,3),2)</f>
      </c>
      <c s="27" t="s">
        <v>2797</v>
      </c>
      <c>
        <f>(M84*21)/100</f>
      </c>
      <c t="s">
        <v>27</v>
      </c>
    </row>
    <row r="85" spans="1:5" ht="12.75" customHeight="1">
      <c r="A85" s="30" t="s">
        <v>56</v>
      </c>
      <c r="E85" s="31" t="s">
        <v>3209</v>
      </c>
    </row>
    <row r="86" spans="1:5" ht="12.75" customHeight="1">
      <c r="A86" s="30" t="s">
        <v>57</v>
      </c>
      <c r="E86" s="32" t="s">
        <v>4</v>
      </c>
    </row>
    <row r="87" spans="5:5" ht="12.75" customHeight="1">
      <c r="E87" s="31" t="s">
        <v>3210</v>
      </c>
    </row>
    <row r="88" spans="1:16" ht="12.75" customHeight="1">
      <c r="A88" t="s">
        <v>50</v>
      </c>
      <c s="6" t="s">
        <v>117</v>
      </c>
      <c s="6" t="s">
        <v>3211</v>
      </c>
      <c t="s">
        <v>4</v>
      </c>
      <c s="26" t="s">
        <v>3212</v>
      </c>
      <c s="27" t="s">
        <v>66</v>
      </c>
      <c s="28">
        <v>4.478</v>
      </c>
      <c s="27">
        <v>1.98</v>
      </c>
      <c s="27">
        <f>ROUND(G88*H88,6)</f>
      </c>
      <c r="L88" s="29">
        <v>0</v>
      </c>
      <c s="24">
        <f>ROUND(ROUND(L88,2)*ROUND(G88,3),2)</f>
      </c>
      <c s="27" t="s">
        <v>2797</v>
      </c>
      <c>
        <f>(M88*21)/100</f>
      </c>
      <c t="s">
        <v>27</v>
      </c>
    </row>
    <row r="89" spans="1:5" ht="12.75" customHeight="1">
      <c r="A89" s="30" t="s">
        <v>56</v>
      </c>
      <c r="E89" s="31" t="s">
        <v>3213</v>
      </c>
    </row>
    <row r="90" spans="1:5" ht="12.75" customHeight="1">
      <c r="A90" s="30" t="s">
        <v>57</v>
      </c>
      <c r="E90" s="32" t="s">
        <v>4</v>
      </c>
    </row>
    <row r="91" spans="5:5" ht="12.75" customHeight="1">
      <c r="E91" s="31" t="s">
        <v>3210</v>
      </c>
    </row>
    <row r="92" spans="1:16" ht="12.75" customHeight="1">
      <c r="A92" t="s">
        <v>50</v>
      </c>
      <c s="6" t="s">
        <v>121</v>
      </c>
      <c s="6" t="s">
        <v>3214</v>
      </c>
      <c t="s">
        <v>4</v>
      </c>
      <c s="26" t="s">
        <v>3215</v>
      </c>
      <c s="27" t="s">
        <v>66</v>
      </c>
      <c s="28">
        <v>43.8</v>
      </c>
      <c s="27">
        <v>2.25634</v>
      </c>
      <c s="27">
        <f>ROUND(G92*H92,6)</f>
      </c>
      <c r="L92" s="29">
        <v>0</v>
      </c>
      <c s="24">
        <f>ROUND(ROUND(L92,2)*ROUND(G92,3),2)</f>
      </c>
      <c s="27" t="s">
        <v>2797</v>
      </c>
      <c>
        <f>(M92*21)/100</f>
      </c>
      <c t="s">
        <v>27</v>
      </c>
    </row>
    <row r="93" spans="1:5" ht="12.75" customHeight="1">
      <c r="A93" s="30" t="s">
        <v>56</v>
      </c>
      <c r="E93" s="31" t="s">
        <v>3216</v>
      </c>
    </row>
    <row r="94" spans="1:5" ht="12.75" customHeight="1">
      <c r="A94" s="30" t="s">
        <v>57</v>
      </c>
      <c r="E94" s="32" t="s">
        <v>4</v>
      </c>
    </row>
    <row r="95" spans="5:5" ht="12.75" customHeight="1">
      <c r="E95" s="31" t="s">
        <v>3217</v>
      </c>
    </row>
    <row r="96" spans="1:16" ht="12.75" customHeight="1">
      <c r="A96" t="s">
        <v>50</v>
      </c>
      <c s="6" t="s">
        <v>126</v>
      </c>
      <c s="6" t="s">
        <v>3218</v>
      </c>
      <c t="s">
        <v>4</v>
      </c>
      <c s="26" t="s">
        <v>3219</v>
      </c>
      <c s="27" t="s">
        <v>66</v>
      </c>
      <c s="28">
        <v>73.911</v>
      </c>
      <c s="27">
        <v>2.45329</v>
      </c>
      <c s="27">
        <f>ROUND(G96*H96,6)</f>
      </c>
      <c r="L96" s="29">
        <v>0</v>
      </c>
      <c s="24">
        <f>ROUND(ROUND(L96,2)*ROUND(G96,3),2)</f>
      </c>
      <c s="27" t="s">
        <v>2797</v>
      </c>
      <c>
        <f>(M96*21)/100</f>
      </c>
      <c t="s">
        <v>27</v>
      </c>
    </row>
    <row r="97" spans="1:5" ht="12.75" customHeight="1">
      <c r="A97" s="30" t="s">
        <v>56</v>
      </c>
      <c r="E97" s="31" t="s">
        <v>3220</v>
      </c>
    </row>
    <row r="98" spans="1:5" ht="12.75" customHeight="1">
      <c r="A98" s="30" t="s">
        <v>57</v>
      </c>
      <c r="E98" s="32" t="s">
        <v>4</v>
      </c>
    </row>
    <row r="99" spans="5:5" ht="12.75" customHeight="1">
      <c r="E99" s="31" t="s">
        <v>3221</v>
      </c>
    </row>
    <row r="100" spans="1:16" ht="12.75" customHeight="1">
      <c r="A100" t="s">
        <v>50</v>
      </c>
      <c s="6" t="s">
        <v>130</v>
      </c>
      <c s="6" t="s">
        <v>3222</v>
      </c>
      <c t="s">
        <v>4</v>
      </c>
      <c s="26" t="s">
        <v>3223</v>
      </c>
      <c s="27" t="s">
        <v>782</v>
      </c>
      <c s="28">
        <v>84.73</v>
      </c>
      <c s="27">
        <v>0.00247</v>
      </c>
      <c s="27">
        <f>ROUND(G100*H100,6)</f>
      </c>
      <c r="L100" s="29">
        <v>0</v>
      </c>
      <c s="24">
        <f>ROUND(ROUND(L100,2)*ROUND(G100,3),2)</f>
      </c>
      <c s="27" t="s">
        <v>2797</v>
      </c>
      <c>
        <f>(M100*21)/100</f>
      </c>
      <c t="s">
        <v>27</v>
      </c>
    </row>
    <row r="101" spans="1:5" ht="12.75" customHeight="1">
      <c r="A101" s="30" t="s">
        <v>56</v>
      </c>
      <c r="E101" s="31" t="s">
        <v>3224</v>
      </c>
    </row>
    <row r="102" spans="1:5" ht="12.75" customHeight="1">
      <c r="A102" s="30" t="s">
        <v>57</v>
      </c>
      <c r="E102" s="32" t="s">
        <v>4</v>
      </c>
    </row>
    <row r="103" spans="5:5" ht="12.75" customHeight="1">
      <c r="E103" s="31" t="s">
        <v>3225</v>
      </c>
    </row>
    <row r="104" spans="1:16" ht="12.75" customHeight="1">
      <c r="A104" t="s">
        <v>50</v>
      </c>
      <c s="6" t="s">
        <v>133</v>
      </c>
      <c s="6" t="s">
        <v>3226</v>
      </c>
      <c t="s">
        <v>4</v>
      </c>
      <c s="26" t="s">
        <v>3227</v>
      </c>
      <c s="27" t="s">
        <v>782</v>
      </c>
      <c s="28">
        <v>84.73</v>
      </c>
      <c s="27">
        <v>0</v>
      </c>
      <c s="27">
        <f>ROUND(G104*H104,6)</f>
      </c>
      <c r="L104" s="29">
        <v>0</v>
      </c>
      <c s="24">
        <f>ROUND(ROUND(L104,2)*ROUND(G104,3),2)</f>
      </c>
      <c s="27" t="s">
        <v>2797</v>
      </c>
      <c>
        <f>(M104*21)/100</f>
      </c>
      <c t="s">
        <v>27</v>
      </c>
    </row>
    <row r="105" spans="1:5" ht="12.75" customHeight="1">
      <c r="A105" s="30" t="s">
        <v>56</v>
      </c>
      <c r="E105" s="31" t="s">
        <v>3228</v>
      </c>
    </row>
    <row r="106" spans="1:5" ht="12.75" customHeight="1">
      <c r="A106" s="30" t="s">
        <v>57</v>
      </c>
      <c r="E106" s="32" t="s">
        <v>4</v>
      </c>
    </row>
    <row r="107" spans="5:5" ht="12.75" customHeight="1">
      <c r="E107" s="31" t="s">
        <v>3225</v>
      </c>
    </row>
    <row r="108" spans="1:16" ht="12.75" customHeight="1">
      <c r="A108" t="s">
        <v>50</v>
      </c>
      <c s="6" t="s">
        <v>136</v>
      </c>
      <c s="6" t="s">
        <v>3229</v>
      </c>
      <c t="s">
        <v>4</v>
      </c>
      <c s="26" t="s">
        <v>3230</v>
      </c>
      <c s="27" t="s">
        <v>54</v>
      </c>
      <c s="28">
        <v>7.611</v>
      </c>
      <c s="27">
        <v>1.06017</v>
      </c>
      <c s="27">
        <f>ROUND(G108*H108,6)</f>
      </c>
      <c r="L108" s="29">
        <v>0</v>
      </c>
      <c s="24">
        <f>ROUND(ROUND(L108,2)*ROUND(G108,3),2)</f>
      </c>
      <c s="27" t="s">
        <v>2797</v>
      </c>
      <c>
        <f>(M108*21)/100</f>
      </c>
      <c t="s">
        <v>27</v>
      </c>
    </row>
    <row r="109" spans="1:5" ht="12.75" customHeight="1">
      <c r="A109" s="30" t="s">
        <v>56</v>
      </c>
      <c r="E109" s="31" t="s">
        <v>3231</v>
      </c>
    </row>
    <row r="110" spans="1:5" ht="12.75" customHeight="1">
      <c r="A110" s="30" t="s">
        <v>57</v>
      </c>
      <c r="E110" s="32" t="s">
        <v>4</v>
      </c>
    </row>
    <row r="111" spans="5:5" ht="12.75" customHeight="1">
      <c r="E111" s="31" t="s">
        <v>3232</v>
      </c>
    </row>
    <row r="112" spans="1:16" ht="12.75" customHeight="1">
      <c r="A112" t="s">
        <v>50</v>
      </c>
      <c s="6" t="s">
        <v>139</v>
      </c>
      <c s="6" t="s">
        <v>3233</v>
      </c>
      <c t="s">
        <v>4</v>
      </c>
      <c s="26" t="s">
        <v>3234</v>
      </c>
      <c s="27" t="s">
        <v>66</v>
      </c>
      <c s="28">
        <v>66.36</v>
      </c>
      <c s="27">
        <v>2.45329</v>
      </c>
      <c s="27">
        <f>ROUND(G112*H112,6)</f>
      </c>
      <c r="L112" s="29">
        <v>0</v>
      </c>
      <c s="24">
        <f>ROUND(ROUND(L112,2)*ROUND(G112,3),2)</f>
      </c>
      <c s="27" t="s">
        <v>2797</v>
      </c>
      <c>
        <f>(M112*21)/100</f>
      </c>
      <c t="s">
        <v>27</v>
      </c>
    </row>
    <row r="113" spans="1:5" ht="12.75" customHeight="1">
      <c r="A113" s="30" t="s">
        <v>56</v>
      </c>
      <c r="E113" s="31" t="s">
        <v>3235</v>
      </c>
    </row>
    <row r="114" spans="1:5" ht="12.75" customHeight="1">
      <c r="A114" s="30" t="s">
        <v>57</v>
      </c>
      <c r="E114" s="32" t="s">
        <v>4</v>
      </c>
    </row>
    <row r="115" spans="5:5" ht="12.75" customHeight="1">
      <c r="E115" s="31" t="s">
        <v>3217</v>
      </c>
    </row>
    <row r="116" spans="1:16" ht="12.75" customHeight="1">
      <c r="A116" t="s">
        <v>50</v>
      </c>
      <c s="6" t="s">
        <v>142</v>
      </c>
      <c s="6" t="s">
        <v>3236</v>
      </c>
      <c t="s">
        <v>4</v>
      </c>
      <c s="26" t="s">
        <v>3237</v>
      </c>
      <c s="27" t="s">
        <v>66</v>
      </c>
      <c s="28">
        <v>78.36</v>
      </c>
      <c s="27">
        <v>2.45329</v>
      </c>
      <c s="27">
        <f>ROUND(G116*H116,6)</f>
      </c>
      <c r="L116" s="29">
        <v>0</v>
      </c>
      <c s="24">
        <f>ROUND(ROUND(L116,2)*ROUND(G116,3),2)</f>
      </c>
      <c s="27" t="s">
        <v>2797</v>
      </c>
      <c>
        <f>(M116*21)/100</f>
      </c>
      <c t="s">
        <v>27</v>
      </c>
    </row>
    <row r="117" spans="1:5" ht="12.75" customHeight="1">
      <c r="A117" s="30" t="s">
        <v>56</v>
      </c>
      <c r="E117" s="31" t="s">
        <v>3238</v>
      </c>
    </row>
    <row r="118" spans="1:5" ht="12.75" customHeight="1">
      <c r="A118" s="30" t="s">
        <v>57</v>
      </c>
      <c r="E118" s="32" t="s">
        <v>4</v>
      </c>
    </row>
    <row r="119" spans="5:5" ht="12.75" customHeight="1">
      <c r="E119" s="31" t="s">
        <v>3221</v>
      </c>
    </row>
    <row r="120" spans="1:16" ht="12.75" customHeight="1">
      <c r="A120" t="s">
        <v>50</v>
      </c>
      <c s="6" t="s">
        <v>145</v>
      </c>
      <c s="6" t="s">
        <v>3239</v>
      </c>
      <c t="s">
        <v>4</v>
      </c>
      <c s="26" t="s">
        <v>3240</v>
      </c>
      <c s="27" t="s">
        <v>782</v>
      </c>
      <c s="28">
        <v>348.4</v>
      </c>
      <c s="27">
        <v>0.00264</v>
      </c>
      <c s="27">
        <f>ROUND(G120*H120,6)</f>
      </c>
      <c r="L120" s="29">
        <v>0</v>
      </c>
      <c s="24">
        <f>ROUND(ROUND(L120,2)*ROUND(G120,3),2)</f>
      </c>
      <c s="27" t="s">
        <v>2797</v>
      </c>
      <c>
        <f>(M120*21)/100</f>
      </c>
      <c t="s">
        <v>27</v>
      </c>
    </row>
    <row r="121" spans="1:5" ht="12.75" customHeight="1">
      <c r="A121" s="30" t="s">
        <v>56</v>
      </c>
      <c r="E121" s="31" t="s">
        <v>3241</v>
      </c>
    </row>
    <row r="122" spans="1:5" ht="12.75" customHeight="1">
      <c r="A122" s="30" t="s">
        <v>57</v>
      </c>
      <c r="E122" s="32" t="s">
        <v>4</v>
      </c>
    </row>
    <row r="123" spans="5:5" ht="12.75" customHeight="1">
      <c r="E123" s="31" t="s">
        <v>3225</v>
      </c>
    </row>
    <row r="124" spans="1:16" ht="12.75" customHeight="1">
      <c r="A124" t="s">
        <v>50</v>
      </c>
      <c s="6" t="s">
        <v>148</v>
      </c>
      <c s="6" t="s">
        <v>3242</v>
      </c>
      <c t="s">
        <v>4</v>
      </c>
      <c s="26" t="s">
        <v>3243</v>
      </c>
      <c s="27" t="s">
        <v>782</v>
      </c>
      <c s="28">
        <v>348.4</v>
      </c>
      <c s="27">
        <v>0</v>
      </c>
      <c s="27">
        <f>ROUND(G124*H124,6)</f>
      </c>
      <c r="L124" s="29">
        <v>0</v>
      </c>
      <c s="24">
        <f>ROUND(ROUND(L124,2)*ROUND(G124,3),2)</f>
      </c>
      <c s="27" t="s">
        <v>2797</v>
      </c>
      <c>
        <f>(M124*21)/100</f>
      </c>
      <c t="s">
        <v>27</v>
      </c>
    </row>
    <row r="125" spans="1:5" ht="12.75" customHeight="1">
      <c r="A125" s="30" t="s">
        <v>56</v>
      </c>
      <c r="E125" s="31" t="s">
        <v>3244</v>
      </c>
    </row>
    <row r="126" spans="1:5" ht="12.75" customHeight="1">
      <c r="A126" s="30" t="s">
        <v>57</v>
      </c>
      <c r="E126" s="32" t="s">
        <v>4</v>
      </c>
    </row>
    <row r="127" spans="5:5" ht="12.75" customHeight="1">
      <c r="E127" s="31" t="s">
        <v>3225</v>
      </c>
    </row>
    <row r="128" spans="1:16" ht="12.75" customHeight="1">
      <c r="A128" t="s">
        <v>50</v>
      </c>
      <c s="6" t="s">
        <v>151</v>
      </c>
      <c s="6" t="s">
        <v>3245</v>
      </c>
      <c t="s">
        <v>4</v>
      </c>
      <c s="26" t="s">
        <v>3246</v>
      </c>
      <c s="27" t="s">
        <v>54</v>
      </c>
      <c s="28">
        <v>12.569</v>
      </c>
      <c s="27">
        <v>1.06017</v>
      </c>
      <c s="27">
        <f>ROUND(G128*H128,6)</f>
      </c>
      <c r="L128" s="29">
        <v>0</v>
      </c>
      <c s="24">
        <f>ROUND(ROUND(L128,2)*ROUND(G128,3),2)</f>
      </c>
      <c s="27" t="s">
        <v>2797</v>
      </c>
      <c>
        <f>(M128*21)/100</f>
      </c>
      <c t="s">
        <v>27</v>
      </c>
    </row>
    <row r="129" spans="1:5" ht="12.75" customHeight="1">
      <c r="A129" s="30" t="s">
        <v>56</v>
      </c>
      <c r="E129" s="31" t="s">
        <v>3247</v>
      </c>
    </row>
    <row r="130" spans="1:5" ht="12.75" customHeight="1">
      <c r="A130" s="30" t="s">
        <v>57</v>
      </c>
      <c r="E130" s="32" t="s">
        <v>4</v>
      </c>
    </row>
    <row r="131" spans="5:5" ht="12.75" customHeight="1">
      <c r="E131" s="31" t="s">
        <v>3232</v>
      </c>
    </row>
    <row r="132" spans="1:13" ht="12.75" customHeight="1">
      <c r="A132" t="s">
        <v>47</v>
      </c>
      <c r="C132" s="7" t="s">
        <v>25</v>
      </c>
      <c r="E132" s="25" t="s">
        <v>3248</v>
      </c>
      <c r="J132" s="24">
        <f>0</f>
      </c>
      <c s="24">
        <f>0</f>
      </c>
      <c s="24">
        <f>0+L133+L137+L141+L145+L149+L153+L157+L161+L165+L169+L173+L177+L181+L185+L189+L193+L197</f>
      </c>
      <c s="24">
        <f>0+M133+M137+M141+M145+M149+M153+M157+M161+M165+M169+M173+M177+M181+M185+M189+M193+M197</f>
      </c>
    </row>
    <row r="133" spans="1:16" ht="12.75" customHeight="1">
      <c r="A133" t="s">
        <v>50</v>
      </c>
      <c s="6" t="s">
        <v>154</v>
      </c>
      <c s="6" t="s">
        <v>3249</v>
      </c>
      <c t="s">
        <v>4</v>
      </c>
      <c s="26" t="s">
        <v>3250</v>
      </c>
      <c s="27" t="s">
        <v>3251</v>
      </c>
      <c s="28">
        <v>1</v>
      </c>
      <c s="27">
        <v>0</v>
      </c>
      <c s="27">
        <f>ROUND(G133*H133,6)</f>
      </c>
      <c r="L133" s="29">
        <v>0</v>
      </c>
      <c s="24">
        <f>ROUND(ROUND(L133,2)*ROUND(G133,3),2)</f>
      </c>
      <c s="27" t="s">
        <v>2797</v>
      </c>
      <c>
        <f>(M133*21)/100</f>
      </c>
      <c t="s">
        <v>27</v>
      </c>
    </row>
    <row r="134" spans="1:5" ht="12.75" customHeight="1">
      <c r="A134" s="30" t="s">
        <v>56</v>
      </c>
      <c r="E134" s="31" t="s">
        <v>3250</v>
      </c>
    </row>
    <row r="135" spans="1:5" ht="12.75" customHeight="1">
      <c r="A135" s="30" t="s">
        <v>57</v>
      </c>
      <c r="E135" s="32" t="s">
        <v>4</v>
      </c>
    </row>
    <row r="136" spans="5:5" ht="12.75" customHeight="1">
      <c r="E136" s="31" t="s">
        <v>4</v>
      </c>
    </row>
    <row r="137" spans="1:16" ht="12.75" customHeight="1">
      <c r="A137" t="s">
        <v>50</v>
      </c>
      <c s="6" t="s">
        <v>157</v>
      </c>
      <c s="6" t="s">
        <v>3252</v>
      </c>
      <c t="s">
        <v>4</v>
      </c>
      <c s="26" t="s">
        <v>3253</v>
      </c>
      <c s="27" t="s">
        <v>3251</v>
      </c>
      <c s="28">
        <v>1</v>
      </c>
      <c s="27">
        <v>0</v>
      </c>
      <c s="27">
        <f>ROUND(G137*H137,6)</f>
      </c>
      <c r="L137" s="29">
        <v>0</v>
      </c>
      <c s="24">
        <f>ROUND(ROUND(L137,2)*ROUND(G137,3),2)</f>
      </c>
      <c s="27" t="s">
        <v>2797</v>
      </c>
      <c>
        <f>(M137*21)/100</f>
      </c>
      <c t="s">
        <v>27</v>
      </c>
    </row>
    <row r="138" spans="1:5" ht="12.75" customHeight="1">
      <c r="A138" s="30" t="s">
        <v>56</v>
      </c>
      <c r="E138" s="31" t="s">
        <v>3253</v>
      </c>
    </row>
    <row r="139" spans="1:5" ht="12.75" customHeight="1">
      <c r="A139" s="30" t="s">
        <v>57</v>
      </c>
      <c r="E139" s="32" t="s">
        <v>4</v>
      </c>
    </row>
    <row r="140" spans="5:5" ht="12.75" customHeight="1">
      <c r="E140" s="31" t="s">
        <v>4</v>
      </c>
    </row>
    <row r="141" spans="1:16" ht="12.75" customHeight="1">
      <c r="A141" t="s">
        <v>50</v>
      </c>
      <c s="6" t="s">
        <v>161</v>
      </c>
      <c s="6" t="s">
        <v>3254</v>
      </c>
      <c t="s">
        <v>4</v>
      </c>
      <c s="26" t="s">
        <v>3255</v>
      </c>
      <c s="27" t="s">
        <v>3251</v>
      </c>
      <c s="28">
        <v>1</v>
      </c>
      <c s="27">
        <v>0</v>
      </c>
      <c s="27">
        <f>ROUND(G141*H141,6)</f>
      </c>
      <c r="L141" s="29">
        <v>0</v>
      </c>
      <c s="24">
        <f>ROUND(ROUND(L141,2)*ROUND(G141,3),2)</f>
      </c>
      <c s="27" t="s">
        <v>2797</v>
      </c>
      <c>
        <f>(M141*21)/100</f>
      </c>
      <c t="s">
        <v>27</v>
      </c>
    </row>
    <row r="142" spans="1:5" ht="12.75" customHeight="1">
      <c r="A142" s="30" t="s">
        <v>56</v>
      </c>
      <c r="E142" s="31" t="s">
        <v>3255</v>
      </c>
    </row>
    <row r="143" spans="1:5" ht="12.75" customHeight="1">
      <c r="A143" s="30" t="s">
        <v>57</v>
      </c>
      <c r="E143" s="32" t="s">
        <v>4</v>
      </c>
    </row>
    <row r="144" spans="5:5" ht="12.75" customHeight="1">
      <c r="E144" s="31" t="s">
        <v>4</v>
      </c>
    </row>
    <row r="145" spans="1:16" ht="12.75" customHeight="1">
      <c r="A145" t="s">
        <v>50</v>
      </c>
      <c s="6" t="s">
        <v>164</v>
      </c>
      <c s="6" t="s">
        <v>3256</v>
      </c>
      <c t="s">
        <v>4</v>
      </c>
      <c s="26" t="s">
        <v>3257</v>
      </c>
      <c s="27" t="s">
        <v>3251</v>
      </c>
      <c s="28">
        <v>1</v>
      </c>
      <c s="27">
        <v>0</v>
      </c>
      <c s="27">
        <f>ROUND(G145*H145,6)</f>
      </c>
      <c r="L145" s="29">
        <v>0</v>
      </c>
      <c s="24">
        <f>ROUND(ROUND(L145,2)*ROUND(G145,3),2)</f>
      </c>
      <c s="27" t="s">
        <v>2797</v>
      </c>
      <c>
        <f>(M145*21)/100</f>
      </c>
      <c t="s">
        <v>27</v>
      </c>
    </row>
    <row r="146" spans="1:5" ht="12.75" customHeight="1">
      <c r="A146" s="30" t="s">
        <v>56</v>
      </c>
      <c r="E146" s="31" t="s">
        <v>3257</v>
      </c>
    </row>
    <row r="147" spans="1:5" ht="12.75" customHeight="1">
      <c r="A147" s="30" t="s">
        <v>57</v>
      </c>
      <c r="E147" s="32" t="s">
        <v>4</v>
      </c>
    </row>
    <row r="148" spans="5:5" ht="12.75" customHeight="1">
      <c r="E148" s="31" t="s">
        <v>4</v>
      </c>
    </row>
    <row r="149" spans="1:16" ht="12.75" customHeight="1">
      <c r="A149" t="s">
        <v>50</v>
      </c>
      <c s="6" t="s">
        <v>167</v>
      </c>
      <c s="6" t="s">
        <v>3258</v>
      </c>
      <c t="s">
        <v>4</v>
      </c>
      <c s="26" t="s">
        <v>3259</v>
      </c>
      <c s="27" t="s">
        <v>3251</v>
      </c>
      <c s="28">
        <v>1</v>
      </c>
      <c s="27">
        <v>0</v>
      </c>
      <c s="27">
        <f>ROUND(G149*H149,6)</f>
      </c>
      <c r="L149" s="29">
        <v>0</v>
      </c>
      <c s="24">
        <f>ROUND(ROUND(L149,2)*ROUND(G149,3),2)</f>
      </c>
      <c s="27" t="s">
        <v>2797</v>
      </c>
      <c>
        <f>(M149*21)/100</f>
      </c>
      <c t="s">
        <v>27</v>
      </c>
    </row>
    <row r="150" spans="1:5" ht="12.75" customHeight="1">
      <c r="A150" s="30" t="s">
        <v>56</v>
      </c>
      <c r="E150" s="31" t="s">
        <v>3259</v>
      </c>
    </row>
    <row r="151" spans="1:5" ht="12.75" customHeight="1">
      <c r="A151" s="30" t="s">
        <v>57</v>
      </c>
      <c r="E151" s="32" t="s">
        <v>4</v>
      </c>
    </row>
    <row r="152" spans="5:5" ht="12.75" customHeight="1">
      <c r="E152" s="31" t="s">
        <v>4</v>
      </c>
    </row>
    <row r="153" spans="1:16" ht="12.75" customHeight="1">
      <c r="A153" t="s">
        <v>50</v>
      </c>
      <c s="6" t="s">
        <v>170</v>
      </c>
      <c s="6" t="s">
        <v>3260</v>
      </c>
      <c t="s">
        <v>4</v>
      </c>
      <c s="26" t="s">
        <v>3261</v>
      </c>
      <c s="27" t="s">
        <v>3251</v>
      </c>
      <c s="28">
        <v>1</v>
      </c>
      <c s="27">
        <v>0</v>
      </c>
      <c s="27">
        <f>ROUND(G153*H153,6)</f>
      </c>
      <c r="L153" s="29">
        <v>0</v>
      </c>
      <c s="24">
        <f>ROUND(ROUND(L153,2)*ROUND(G153,3),2)</f>
      </c>
      <c s="27" t="s">
        <v>2797</v>
      </c>
      <c>
        <f>(M153*21)/100</f>
      </c>
      <c t="s">
        <v>27</v>
      </c>
    </row>
    <row r="154" spans="1:5" ht="12.75" customHeight="1">
      <c r="A154" s="30" t="s">
        <v>56</v>
      </c>
      <c r="E154" s="31" t="s">
        <v>3261</v>
      </c>
    </row>
    <row r="155" spans="1:5" ht="12.75" customHeight="1">
      <c r="A155" s="30" t="s">
        <v>57</v>
      </c>
      <c r="E155" s="32" t="s">
        <v>4</v>
      </c>
    </row>
    <row r="156" spans="5:5" ht="12.75" customHeight="1">
      <c r="E156" s="31" t="s">
        <v>4</v>
      </c>
    </row>
    <row r="157" spans="1:16" ht="12.75" customHeight="1">
      <c r="A157" t="s">
        <v>50</v>
      </c>
      <c s="6" t="s">
        <v>173</v>
      </c>
      <c s="6" t="s">
        <v>3262</v>
      </c>
      <c t="s">
        <v>4</v>
      </c>
      <c s="26" t="s">
        <v>3263</v>
      </c>
      <c s="27" t="s">
        <v>3251</v>
      </c>
      <c s="28">
        <v>1</v>
      </c>
      <c s="27">
        <v>0</v>
      </c>
      <c s="27">
        <f>ROUND(G157*H157,6)</f>
      </c>
      <c r="L157" s="29">
        <v>0</v>
      </c>
      <c s="24">
        <f>ROUND(ROUND(L157,2)*ROUND(G157,3),2)</f>
      </c>
      <c s="27" t="s">
        <v>2797</v>
      </c>
      <c>
        <f>(M157*21)/100</f>
      </c>
      <c t="s">
        <v>27</v>
      </c>
    </row>
    <row r="158" spans="1:5" ht="12.75" customHeight="1">
      <c r="A158" s="30" t="s">
        <v>56</v>
      </c>
      <c r="E158" s="31" t="s">
        <v>3263</v>
      </c>
    </row>
    <row r="159" spans="1:5" ht="12.75" customHeight="1">
      <c r="A159" s="30" t="s">
        <v>57</v>
      </c>
      <c r="E159" s="32" t="s">
        <v>4</v>
      </c>
    </row>
    <row r="160" spans="5:5" ht="12.75" customHeight="1">
      <c r="E160" s="31" t="s">
        <v>4</v>
      </c>
    </row>
    <row r="161" spans="1:16" ht="12.75" customHeight="1">
      <c r="A161" t="s">
        <v>50</v>
      </c>
      <c s="6" t="s">
        <v>176</v>
      </c>
      <c s="6" t="s">
        <v>3264</v>
      </c>
      <c t="s">
        <v>4</v>
      </c>
      <c s="26" t="s">
        <v>3265</v>
      </c>
      <c s="27" t="s">
        <v>3251</v>
      </c>
      <c s="28">
        <v>1</v>
      </c>
      <c s="27">
        <v>0</v>
      </c>
      <c s="27">
        <f>ROUND(G161*H161,6)</f>
      </c>
      <c r="L161" s="29">
        <v>0</v>
      </c>
      <c s="24">
        <f>ROUND(ROUND(L161,2)*ROUND(G161,3),2)</f>
      </c>
      <c s="27" t="s">
        <v>2797</v>
      </c>
      <c>
        <f>(M161*21)/100</f>
      </c>
      <c t="s">
        <v>27</v>
      </c>
    </row>
    <row r="162" spans="1:5" ht="12.75" customHeight="1">
      <c r="A162" s="30" t="s">
        <v>56</v>
      </c>
      <c r="E162" s="31" t="s">
        <v>3265</v>
      </c>
    </row>
    <row r="163" spans="1:5" ht="12.75" customHeight="1">
      <c r="A163" s="30" t="s">
        <v>57</v>
      </c>
      <c r="E163" s="32" t="s">
        <v>4</v>
      </c>
    </row>
    <row r="164" spans="5:5" ht="12.75" customHeight="1">
      <c r="E164" s="31" t="s">
        <v>4</v>
      </c>
    </row>
    <row r="165" spans="1:16" ht="12.75" customHeight="1">
      <c r="A165" t="s">
        <v>50</v>
      </c>
      <c s="6" t="s">
        <v>179</v>
      </c>
      <c s="6" t="s">
        <v>3266</v>
      </c>
      <c t="s">
        <v>4</v>
      </c>
      <c s="26" t="s">
        <v>3267</v>
      </c>
      <c s="27" t="s">
        <v>3251</v>
      </c>
      <c s="28">
        <v>1</v>
      </c>
      <c s="27">
        <v>0</v>
      </c>
      <c s="27">
        <f>ROUND(G165*H165,6)</f>
      </c>
      <c r="L165" s="29">
        <v>0</v>
      </c>
      <c s="24">
        <f>ROUND(ROUND(L165,2)*ROUND(G165,3),2)</f>
      </c>
      <c s="27" t="s">
        <v>2797</v>
      </c>
      <c>
        <f>(M165*21)/100</f>
      </c>
      <c t="s">
        <v>27</v>
      </c>
    </row>
    <row r="166" spans="1:5" ht="12.75" customHeight="1">
      <c r="A166" s="30" t="s">
        <v>56</v>
      </c>
      <c r="E166" s="31" t="s">
        <v>3267</v>
      </c>
    </row>
    <row r="167" spans="1:5" ht="12.75" customHeight="1">
      <c r="A167" s="30" t="s">
        <v>57</v>
      </c>
      <c r="E167" s="32" t="s">
        <v>4</v>
      </c>
    </row>
    <row r="168" spans="5:5" ht="12.75" customHeight="1">
      <c r="E168" s="31" t="s">
        <v>4</v>
      </c>
    </row>
    <row r="169" spans="1:16" ht="12.75" customHeight="1">
      <c r="A169" t="s">
        <v>50</v>
      </c>
      <c s="6" t="s">
        <v>182</v>
      </c>
      <c s="6" t="s">
        <v>3268</v>
      </c>
      <c t="s">
        <v>4</v>
      </c>
      <c s="26" t="s">
        <v>3269</v>
      </c>
      <c s="27" t="s">
        <v>3251</v>
      </c>
      <c s="28">
        <v>1</v>
      </c>
      <c s="27">
        <v>0</v>
      </c>
      <c s="27">
        <f>ROUND(G169*H169,6)</f>
      </c>
      <c r="L169" s="29">
        <v>0</v>
      </c>
      <c s="24">
        <f>ROUND(ROUND(L169,2)*ROUND(G169,3),2)</f>
      </c>
      <c s="27" t="s">
        <v>2797</v>
      </c>
      <c>
        <f>(M169*21)/100</f>
      </c>
      <c t="s">
        <v>27</v>
      </c>
    </row>
    <row r="170" spans="1:5" ht="12.75" customHeight="1">
      <c r="A170" s="30" t="s">
        <v>56</v>
      </c>
      <c r="E170" s="31" t="s">
        <v>3269</v>
      </c>
    </row>
    <row r="171" spans="1:5" ht="12.75" customHeight="1">
      <c r="A171" s="30" t="s">
        <v>57</v>
      </c>
      <c r="E171" s="32" t="s">
        <v>4</v>
      </c>
    </row>
    <row r="172" spans="5:5" ht="12.75" customHeight="1">
      <c r="E172" s="31" t="s">
        <v>4</v>
      </c>
    </row>
    <row r="173" spans="1:16" ht="12.75" customHeight="1">
      <c r="A173" t="s">
        <v>50</v>
      </c>
      <c s="6" t="s">
        <v>185</v>
      </c>
      <c s="6" t="s">
        <v>3270</v>
      </c>
      <c t="s">
        <v>4</v>
      </c>
      <c s="26" t="s">
        <v>3271</v>
      </c>
      <c s="27" t="s">
        <v>3251</v>
      </c>
      <c s="28">
        <v>1</v>
      </c>
      <c s="27">
        <v>0</v>
      </c>
      <c s="27">
        <f>ROUND(G173*H173,6)</f>
      </c>
      <c r="L173" s="29">
        <v>0</v>
      </c>
      <c s="24">
        <f>ROUND(ROUND(L173,2)*ROUND(G173,3),2)</f>
      </c>
      <c s="27" t="s">
        <v>2797</v>
      </c>
      <c>
        <f>(M173*21)/100</f>
      </c>
      <c t="s">
        <v>27</v>
      </c>
    </row>
    <row r="174" spans="1:5" ht="12.75" customHeight="1">
      <c r="A174" s="30" t="s">
        <v>56</v>
      </c>
      <c r="E174" s="31" t="s">
        <v>3271</v>
      </c>
    </row>
    <row r="175" spans="1:5" ht="12.75" customHeight="1">
      <c r="A175" s="30" t="s">
        <v>57</v>
      </c>
      <c r="E175" s="32" t="s">
        <v>4</v>
      </c>
    </row>
    <row r="176" spans="5:5" ht="12.75" customHeight="1">
      <c r="E176" s="31" t="s">
        <v>4</v>
      </c>
    </row>
    <row r="177" spans="1:16" ht="12.75" customHeight="1">
      <c r="A177" t="s">
        <v>50</v>
      </c>
      <c s="6" t="s">
        <v>188</v>
      </c>
      <c s="6" t="s">
        <v>3272</v>
      </c>
      <c t="s">
        <v>4</v>
      </c>
      <c s="26" t="s">
        <v>3273</v>
      </c>
      <c s="27" t="s">
        <v>3251</v>
      </c>
      <c s="28">
        <v>1</v>
      </c>
      <c s="27">
        <v>0</v>
      </c>
      <c s="27">
        <f>ROUND(G177*H177,6)</f>
      </c>
      <c r="L177" s="29">
        <v>0</v>
      </c>
      <c s="24">
        <f>ROUND(ROUND(L177,2)*ROUND(G177,3),2)</f>
      </c>
      <c s="27" t="s">
        <v>2797</v>
      </c>
      <c>
        <f>(M177*21)/100</f>
      </c>
      <c t="s">
        <v>27</v>
      </c>
    </row>
    <row r="178" spans="1:5" ht="12.75" customHeight="1">
      <c r="A178" s="30" t="s">
        <v>56</v>
      </c>
      <c r="E178" s="31" t="s">
        <v>3273</v>
      </c>
    </row>
    <row r="179" spans="1:5" ht="12.75" customHeight="1">
      <c r="A179" s="30" t="s">
        <v>57</v>
      </c>
      <c r="E179" s="32" t="s">
        <v>4</v>
      </c>
    </row>
    <row r="180" spans="5:5" ht="12.75" customHeight="1">
      <c r="E180" s="31" t="s">
        <v>4</v>
      </c>
    </row>
    <row r="181" spans="1:16" ht="12.75" customHeight="1">
      <c r="A181" t="s">
        <v>50</v>
      </c>
      <c s="6" t="s">
        <v>191</v>
      </c>
      <c s="6" t="s">
        <v>3274</v>
      </c>
      <c t="s">
        <v>4</v>
      </c>
      <c s="26" t="s">
        <v>40</v>
      </c>
      <c s="27" t="s">
        <v>3251</v>
      </c>
      <c s="28">
        <v>1</v>
      </c>
      <c s="27">
        <v>0</v>
      </c>
      <c s="27">
        <f>ROUND(G181*H181,6)</f>
      </c>
      <c r="L181" s="29">
        <v>0</v>
      </c>
      <c s="24">
        <f>ROUND(ROUND(L181,2)*ROUND(G181,3),2)</f>
      </c>
      <c s="27" t="s">
        <v>2797</v>
      </c>
      <c>
        <f>(M181*21)/100</f>
      </c>
      <c t="s">
        <v>27</v>
      </c>
    </row>
    <row r="182" spans="1:5" ht="12.75" customHeight="1">
      <c r="A182" s="30" t="s">
        <v>56</v>
      </c>
      <c r="E182" s="31" t="s">
        <v>40</v>
      </c>
    </row>
    <row r="183" spans="1:5" ht="12.75" customHeight="1">
      <c r="A183" s="30" t="s">
        <v>57</v>
      </c>
      <c r="E183" s="32" t="s">
        <v>4</v>
      </c>
    </row>
    <row r="184" spans="5:5" ht="12.75" customHeight="1">
      <c r="E184" s="31" t="s">
        <v>4</v>
      </c>
    </row>
    <row r="185" spans="1:16" ht="12.75" customHeight="1">
      <c r="A185" t="s">
        <v>50</v>
      </c>
      <c s="6" t="s">
        <v>194</v>
      </c>
      <c s="6" t="s">
        <v>3275</v>
      </c>
      <c t="s">
        <v>4</v>
      </c>
      <c s="26" t="s">
        <v>3276</v>
      </c>
      <c s="27" t="s">
        <v>3251</v>
      </c>
      <c s="28">
        <v>1</v>
      </c>
      <c s="27">
        <v>0</v>
      </c>
      <c s="27">
        <f>ROUND(G185*H185,6)</f>
      </c>
      <c r="L185" s="29">
        <v>0</v>
      </c>
      <c s="24">
        <f>ROUND(ROUND(L185,2)*ROUND(G185,3),2)</f>
      </c>
      <c s="27" t="s">
        <v>2797</v>
      </c>
      <c>
        <f>(M185*21)/100</f>
      </c>
      <c t="s">
        <v>27</v>
      </c>
    </row>
    <row r="186" spans="1:5" ht="12.75" customHeight="1">
      <c r="A186" s="30" t="s">
        <v>56</v>
      </c>
      <c r="E186" s="31" t="s">
        <v>3276</v>
      </c>
    </row>
    <row r="187" spans="1:5" ht="12.75" customHeight="1">
      <c r="A187" s="30" t="s">
        <v>57</v>
      </c>
      <c r="E187" s="32" t="s">
        <v>4</v>
      </c>
    </row>
    <row r="188" spans="5:5" ht="12.75" customHeight="1">
      <c r="E188" s="31" t="s">
        <v>4</v>
      </c>
    </row>
    <row r="189" spans="1:16" ht="12.75" customHeight="1">
      <c r="A189" t="s">
        <v>50</v>
      </c>
      <c s="6" t="s">
        <v>197</v>
      </c>
      <c s="6" t="s">
        <v>3277</v>
      </c>
      <c t="s">
        <v>4</v>
      </c>
      <c s="26" t="s">
        <v>3271</v>
      </c>
      <c s="27" t="s">
        <v>3251</v>
      </c>
      <c s="28">
        <v>1</v>
      </c>
      <c s="27">
        <v>0</v>
      </c>
      <c s="27">
        <f>ROUND(G189*H189,6)</f>
      </c>
      <c r="L189" s="29">
        <v>0</v>
      </c>
      <c s="24">
        <f>ROUND(ROUND(L189,2)*ROUND(G189,3),2)</f>
      </c>
      <c s="27" t="s">
        <v>2797</v>
      </c>
      <c>
        <f>(M189*21)/100</f>
      </c>
      <c t="s">
        <v>27</v>
      </c>
    </row>
    <row r="190" spans="1:5" ht="12.75" customHeight="1">
      <c r="A190" s="30" t="s">
        <v>56</v>
      </c>
      <c r="E190" s="31" t="s">
        <v>3271</v>
      </c>
    </row>
    <row r="191" spans="1:5" ht="12.75" customHeight="1">
      <c r="A191" s="30" t="s">
        <v>57</v>
      </c>
      <c r="E191" s="32" t="s">
        <v>4</v>
      </c>
    </row>
    <row r="192" spans="5:5" ht="12.75" customHeight="1">
      <c r="E192" s="31" t="s">
        <v>4</v>
      </c>
    </row>
    <row r="193" spans="1:16" ht="12.75" customHeight="1">
      <c r="A193" t="s">
        <v>50</v>
      </c>
      <c s="6" t="s">
        <v>200</v>
      </c>
      <c s="6" t="s">
        <v>3278</v>
      </c>
      <c t="s">
        <v>4</v>
      </c>
      <c s="26" t="s">
        <v>3273</v>
      </c>
      <c s="27" t="s">
        <v>3251</v>
      </c>
      <c s="28">
        <v>1</v>
      </c>
      <c s="27">
        <v>0</v>
      </c>
      <c s="27">
        <f>ROUND(G193*H193,6)</f>
      </c>
      <c r="L193" s="29">
        <v>0</v>
      </c>
      <c s="24">
        <f>ROUND(ROUND(L193,2)*ROUND(G193,3),2)</f>
      </c>
      <c s="27" t="s">
        <v>2797</v>
      </c>
      <c>
        <f>(M193*21)/100</f>
      </c>
      <c t="s">
        <v>27</v>
      </c>
    </row>
    <row r="194" spans="1:5" ht="12.75" customHeight="1">
      <c r="A194" s="30" t="s">
        <v>56</v>
      </c>
      <c r="E194" s="31" t="s">
        <v>3273</v>
      </c>
    </row>
    <row r="195" spans="1:5" ht="12.75" customHeight="1">
      <c r="A195" s="30" t="s">
        <v>57</v>
      </c>
      <c r="E195" s="32" t="s">
        <v>4</v>
      </c>
    </row>
    <row r="196" spans="5:5" ht="12.75" customHeight="1">
      <c r="E196" s="31" t="s">
        <v>4</v>
      </c>
    </row>
    <row r="197" spans="1:16" ht="12.75" customHeight="1">
      <c r="A197" t="s">
        <v>50</v>
      </c>
      <c s="6" t="s">
        <v>203</v>
      </c>
      <c s="6" t="s">
        <v>3279</v>
      </c>
      <c t="s">
        <v>4</v>
      </c>
      <c s="26" t="s">
        <v>40</v>
      </c>
      <c s="27" t="s">
        <v>3251</v>
      </c>
      <c s="28">
        <v>1</v>
      </c>
      <c s="27">
        <v>0</v>
      </c>
      <c s="27">
        <f>ROUND(G197*H197,6)</f>
      </c>
      <c r="L197" s="29">
        <v>0</v>
      </c>
      <c s="24">
        <f>ROUND(ROUND(L197,2)*ROUND(G197,3),2)</f>
      </c>
      <c s="27" t="s">
        <v>2797</v>
      </c>
      <c>
        <f>(M197*21)/100</f>
      </c>
      <c t="s">
        <v>27</v>
      </c>
    </row>
    <row r="198" spans="1:5" ht="12.75" customHeight="1">
      <c r="A198" s="30" t="s">
        <v>56</v>
      </c>
      <c r="E198" s="31" t="s">
        <v>40</v>
      </c>
    </row>
    <row r="199" spans="1:5" ht="12.75" customHeight="1">
      <c r="A199" s="30" t="s">
        <v>57</v>
      </c>
      <c r="E199" s="32" t="s">
        <v>4</v>
      </c>
    </row>
    <row r="200" spans="5:5" ht="12.75" customHeight="1">
      <c r="E200" s="31" t="s">
        <v>4</v>
      </c>
    </row>
    <row r="201" spans="1:13" ht="12.75" customHeight="1">
      <c r="A201" t="s">
        <v>47</v>
      </c>
      <c r="C201" s="7" t="s">
        <v>68</v>
      </c>
      <c r="E201" s="25" t="s">
        <v>3280</v>
      </c>
      <c r="J201" s="24">
        <f>0</f>
      </c>
      <c s="24">
        <f>0</f>
      </c>
      <c s="24">
        <f>0+L202</f>
      </c>
      <c s="24">
        <f>0+M202</f>
      </c>
    </row>
    <row r="202" spans="1:16" ht="12.75" customHeight="1">
      <c r="A202" t="s">
        <v>50</v>
      </c>
      <c s="6" t="s">
        <v>206</v>
      </c>
      <c s="6" t="s">
        <v>3281</v>
      </c>
      <c t="s">
        <v>4</v>
      </c>
      <c s="26" t="s">
        <v>3282</v>
      </c>
      <c s="27" t="s">
        <v>782</v>
      </c>
      <c s="28">
        <v>33.58</v>
      </c>
      <c s="27">
        <v>0</v>
      </c>
      <c s="27">
        <f>ROUND(G202*H202,6)</f>
      </c>
      <c r="L202" s="29">
        <v>0</v>
      </c>
      <c s="24">
        <f>ROUND(ROUND(L202,2)*ROUND(G202,3),2)</f>
      </c>
      <c s="27" t="s">
        <v>2797</v>
      </c>
      <c>
        <f>(M202*21)/100</f>
      </c>
      <c t="s">
        <v>27</v>
      </c>
    </row>
    <row r="203" spans="1:5" ht="12.75" customHeight="1">
      <c r="A203" s="30" t="s">
        <v>56</v>
      </c>
      <c r="E203" s="31" t="s">
        <v>3283</v>
      </c>
    </row>
    <row r="204" spans="1:5" ht="12.75" customHeight="1">
      <c r="A204" s="30" t="s">
        <v>57</v>
      </c>
      <c r="E204" s="32" t="s">
        <v>4</v>
      </c>
    </row>
    <row r="205" spans="5:5" ht="12.75" customHeight="1">
      <c r="E205" s="31" t="s">
        <v>3284</v>
      </c>
    </row>
    <row r="206" spans="1:13" ht="12.75" customHeight="1">
      <c r="A206" t="s">
        <v>47</v>
      </c>
      <c r="C206" s="7" t="s">
        <v>26</v>
      </c>
      <c r="E206" s="25" t="s">
        <v>3285</v>
      </c>
      <c r="J206" s="24">
        <f>0</f>
      </c>
      <c s="24">
        <f>0</f>
      </c>
      <c s="24">
        <f>0+L207+L211+L215+L219+L223+L227+L231+L235+L239+L243+L247+L251+L255+L259+L263+L267+L271+L275+L279+L283+L287+L291+L295+L299+L303</f>
      </c>
      <c s="24">
        <f>0+M207+M211+M215+M219+M223+M227+M231+M235+M239+M243+M247+M251+M255+M259+M263+M267+M271+M275+M279+M283+M287+M291+M295+M299+M303</f>
      </c>
    </row>
    <row r="207" spans="1:16" ht="12.75" customHeight="1">
      <c r="A207" t="s">
        <v>50</v>
      </c>
      <c s="6" t="s">
        <v>209</v>
      </c>
      <c s="6" t="s">
        <v>3286</v>
      </c>
      <c t="s">
        <v>4</v>
      </c>
      <c s="26" t="s">
        <v>3287</v>
      </c>
      <c s="27" t="s">
        <v>782</v>
      </c>
      <c s="28">
        <v>1.177</v>
      </c>
      <c s="27">
        <v>0.0009</v>
      </c>
      <c s="27">
        <f>ROUND(G207*H207,6)</f>
      </c>
      <c r="L207" s="29">
        <v>0</v>
      </c>
      <c s="24">
        <f>ROUND(ROUND(L207,2)*ROUND(G207,3),2)</f>
      </c>
      <c s="27" t="s">
        <v>2797</v>
      </c>
      <c>
        <f>(M207*21)/100</f>
      </c>
      <c t="s">
        <v>27</v>
      </c>
    </row>
    <row r="208" spans="1:5" ht="12.75" customHeight="1">
      <c r="A208" s="30" t="s">
        <v>56</v>
      </c>
      <c r="E208" s="31" t="s">
        <v>3287</v>
      </c>
    </row>
    <row r="209" spans="1:5" ht="12.75" customHeight="1">
      <c r="A209" s="30" t="s">
        <v>57</v>
      </c>
      <c r="E209" s="32" t="s">
        <v>4</v>
      </c>
    </row>
    <row r="210" spans="5:5" ht="12.75" customHeight="1">
      <c r="E210" s="31" t="s">
        <v>4</v>
      </c>
    </row>
    <row r="211" spans="1:16" ht="12.75" customHeight="1">
      <c r="A211" t="s">
        <v>50</v>
      </c>
      <c s="6" t="s">
        <v>212</v>
      </c>
      <c s="6" t="s">
        <v>3288</v>
      </c>
      <c t="s">
        <v>4</v>
      </c>
      <c s="26" t="s">
        <v>3289</v>
      </c>
      <c s="27" t="s">
        <v>782</v>
      </c>
      <c s="28">
        <v>72.148</v>
      </c>
      <c s="27">
        <v>0.0015</v>
      </c>
      <c s="27">
        <f>ROUND(G211*H211,6)</f>
      </c>
      <c r="L211" s="29">
        <v>0</v>
      </c>
      <c s="24">
        <f>ROUND(ROUND(L211,2)*ROUND(G211,3),2)</f>
      </c>
      <c s="27" t="s">
        <v>2797</v>
      </c>
      <c>
        <f>(M211*21)/100</f>
      </c>
      <c t="s">
        <v>27</v>
      </c>
    </row>
    <row r="212" spans="1:5" ht="12.75" customHeight="1">
      <c r="A212" s="30" t="s">
        <v>56</v>
      </c>
      <c r="E212" s="31" t="s">
        <v>3289</v>
      </c>
    </row>
    <row r="213" spans="1:5" ht="12.75" customHeight="1">
      <c r="A213" s="30" t="s">
        <v>57</v>
      </c>
      <c r="E213" s="32" t="s">
        <v>4</v>
      </c>
    </row>
    <row r="214" spans="5:5" ht="12.75" customHeight="1">
      <c r="E214" s="31" t="s">
        <v>4</v>
      </c>
    </row>
    <row r="215" spans="1:16" ht="12.75" customHeight="1">
      <c r="A215" t="s">
        <v>50</v>
      </c>
      <c s="6" t="s">
        <v>215</v>
      </c>
      <c s="6" t="s">
        <v>3290</v>
      </c>
      <c t="s">
        <v>4</v>
      </c>
      <c s="26" t="s">
        <v>3291</v>
      </c>
      <c s="27" t="s">
        <v>782</v>
      </c>
      <c s="28">
        <v>3.927</v>
      </c>
      <c s="27">
        <v>0.0024</v>
      </c>
      <c s="27">
        <f>ROUND(G215*H215,6)</f>
      </c>
      <c r="L215" s="29">
        <v>0</v>
      </c>
      <c s="24">
        <f>ROUND(ROUND(L215,2)*ROUND(G215,3),2)</f>
      </c>
      <c s="27" t="s">
        <v>2797</v>
      </c>
      <c>
        <f>(M215*21)/100</f>
      </c>
      <c t="s">
        <v>27</v>
      </c>
    </row>
    <row r="216" spans="1:5" ht="12.75" customHeight="1">
      <c r="A216" s="30" t="s">
        <v>56</v>
      </c>
      <c r="E216" s="31" t="s">
        <v>3291</v>
      </c>
    </row>
    <row r="217" spans="1:5" ht="12.75" customHeight="1">
      <c r="A217" s="30" t="s">
        <v>57</v>
      </c>
      <c r="E217" s="32" t="s">
        <v>4</v>
      </c>
    </row>
    <row r="218" spans="5:5" ht="12.75" customHeight="1">
      <c r="E218" s="31" t="s">
        <v>4</v>
      </c>
    </row>
    <row r="219" spans="1:16" ht="12.75" customHeight="1">
      <c r="A219" t="s">
        <v>50</v>
      </c>
      <c s="6" t="s">
        <v>218</v>
      </c>
      <c s="6" t="s">
        <v>3292</v>
      </c>
      <c t="s">
        <v>4</v>
      </c>
      <c s="26" t="s">
        <v>3293</v>
      </c>
      <c s="27" t="s">
        <v>82</v>
      </c>
      <c s="28">
        <v>5.618</v>
      </c>
      <c s="27">
        <v>3E-05</v>
      </c>
      <c s="27">
        <f>ROUND(G219*H219,6)</f>
      </c>
      <c r="L219" s="29">
        <v>0</v>
      </c>
      <c s="24">
        <f>ROUND(ROUND(L219,2)*ROUND(G219,3),2)</f>
      </c>
      <c s="27" t="s">
        <v>2797</v>
      </c>
      <c>
        <f>(M219*21)/100</f>
      </c>
      <c t="s">
        <v>27</v>
      </c>
    </row>
    <row r="220" spans="1:5" ht="12.75" customHeight="1">
      <c r="A220" s="30" t="s">
        <v>56</v>
      </c>
      <c r="E220" s="31" t="s">
        <v>3293</v>
      </c>
    </row>
    <row r="221" spans="1:5" ht="12.75" customHeight="1">
      <c r="A221" s="30" t="s">
        <v>57</v>
      </c>
      <c r="E221" s="32" t="s">
        <v>4</v>
      </c>
    </row>
    <row r="222" spans="5:5" ht="12.75" customHeight="1">
      <c r="E222" s="31" t="s">
        <v>4</v>
      </c>
    </row>
    <row r="223" spans="1:16" ht="12.75" customHeight="1">
      <c r="A223" t="s">
        <v>50</v>
      </c>
      <c s="6" t="s">
        <v>221</v>
      </c>
      <c s="6" t="s">
        <v>3294</v>
      </c>
      <c t="s">
        <v>4</v>
      </c>
      <c s="26" t="s">
        <v>3295</v>
      </c>
      <c s="27" t="s">
        <v>82</v>
      </c>
      <c s="28">
        <v>5.618</v>
      </c>
      <c s="27">
        <v>4E-05</v>
      </c>
      <c s="27">
        <f>ROUND(G223*H223,6)</f>
      </c>
      <c r="L223" s="29">
        <v>0</v>
      </c>
      <c s="24">
        <f>ROUND(ROUND(L223,2)*ROUND(G223,3),2)</f>
      </c>
      <c s="27" t="s">
        <v>2797</v>
      </c>
      <c>
        <f>(M223*21)/100</f>
      </c>
      <c t="s">
        <v>27</v>
      </c>
    </row>
    <row r="224" spans="1:5" ht="12.75" customHeight="1">
      <c r="A224" s="30" t="s">
        <v>56</v>
      </c>
      <c r="E224" s="31" t="s">
        <v>3295</v>
      </c>
    </row>
    <row r="225" spans="1:5" ht="12.75" customHeight="1">
      <c r="A225" s="30" t="s">
        <v>57</v>
      </c>
      <c r="E225" s="32" t="s">
        <v>4</v>
      </c>
    </row>
    <row r="226" spans="5:5" ht="12.75" customHeight="1">
      <c r="E226" s="31" t="s">
        <v>4</v>
      </c>
    </row>
    <row r="227" spans="1:16" ht="12.75" customHeight="1">
      <c r="A227" t="s">
        <v>50</v>
      </c>
      <c s="6" t="s">
        <v>224</v>
      </c>
      <c s="6" t="s">
        <v>3296</v>
      </c>
      <c t="s">
        <v>4</v>
      </c>
      <c s="26" t="s">
        <v>3297</v>
      </c>
      <c s="27" t="s">
        <v>82</v>
      </c>
      <c s="28">
        <v>14.28</v>
      </c>
      <c s="27">
        <v>3E-05</v>
      </c>
      <c s="27">
        <f>ROUND(G227*H227,6)</f>
      </c>
      <c r="L227" s="29">
        <v>0</v>
      </c>
      <c s="24">
        <f>ROUND(ROUND(L227,2)*ROUND(G227,3),2)</f>
      </c>
      <c s="27" t="s">
        <v>2797</v>
      </c>
      <c>
        <f>(M227*21)/100</f>
      </c>
      <c t="s">
        <v>27</v>
      </c>
    </row>
    <row r="228" spans="1:5" ht="12.75" customHeight="1">
      <c r="A228" s="30" t="s">
        <v>56</v>
      </c>
      <c r="E228" s="31" t="s">
        <v>3297</v>
      </c>
    </row>
    <row r="229" spans="1:5" ht="12.75" customHeight="1">
      <c r="A229" s="30" t="s">
        <v>57</v>
      </c>
      <c r="E229" s="32" t="s">
        <v>4</v>
      </c>
    </row>
    <row r="230" spans="5:5" ht="12.75" customHeight="1">
      <c r="E230" s="31" t="s">
        <v>4</v>
      </c>
    </row>
    <row r="231" spans="1:16" ht="12.75" customHeight="1">
      <c r="A231" t="s">
        <v>50</v>
      </c>
      <c s="6" t="s">
        <v>227</v>
      </c>
      <c s="6" t="s">
        <v>3298</v>
      </c>
      <c t="s">
        <v>4</v>
      </c>
      <c s="26" t="s">
        <v>3299</v>
      </c>
      <c s="27" t="s">
        <v>82</v>
      </c>
      <c s="28">
        <v>22.586</v>
      </c>
      <c s="27">
        <v>0.00032</v>
      </c>
      <c s="27">
        <f>ROUND(G231*H231,6)</f>
      </c>
      <c r="L231" s="29">
        <v>0</v>
      </c>
      <c s="24">
        <f>ROUND(ROUND(L231,2)*ROUND(G231,3),2)</f>
      </c>
      <c s="27" t="s">
        <v>2797</v>
      </c>
      <c>
        <f>(M231*21)/100</f>
      </c>
      <c t="s">
        <v>27</v>
      </c>
    </row>
    <row r="232" spans="1:5" ht="12.75" customHeight="1">
      <c r="A232" s="30" t="s">
        <v>56</v>
      </c>
      <c r="E232" s="31" t="s">
        <v>3299</v>
      </c>
    </row>
    <row r="233" spans="1:5" ht="12.75" customHeight="1">
      <c r="A233" s="30" t="s">
        <v>57</v>
      </c>
      <c r="E233" s="32" t="s">
        <v>4</v>
      </c>
    </row>
    <row r="234" spans="5:5" ht="12.75" customHeight="1">
      <c r="E234" s="31" t="s">
        <v>4</v>
      </c>
    </row>
    <row r="235" spans="1:16" ht="12.75" customHeight="1">
      <c r="A235" t="s">
        <v>50</v>
      </c>
      <c s="6" t="s">
        <v>230</v>
      </c>
      <c s="6" t="s">
        <v>3300</v>
      </c>
      <c t="s">
        <v>4</v>
      </c>
      <c s="26" t="s">
        <v>3301</v>
      </c>
      <c s="27" t="s">
        <v>782</v>
      </c>
      <c s="28">
        <v>21.072</v>
      </c>
      <c s="27">
        <v>0.00067</v>
      </c>
      <c s="27">
        <f>ROUND(G235*H235,6)</f>
      </c>
      <c r="L235" s="29">
        <v>0</v>
      </c>
      <c s="24">
        <f>ROUND(ROUND(L235,2)*ROUND(G235,3),2)</f>
      </c>
      <c s="27" t="s">
        <v>2797</v>
      </c>
      <c>
        <f>(M235*21)/100</f>
      </c>
      <c t="s">
        <v>27</v>
      </c>
    </row>
    <row r="236" spans="1:5" ht="12.75" customHeight="1">
      <c r="A236" s="30" t="s">
        <v>56</v>
      </c>
      <c r="E236" s="31" t="s">
        <v>3302</v>
      </c>
    </row>
    <row r="237" spans="1:5" ht="12.75" customHeight="1">
      <c r="A237" s="30" t="s">
        <v>57</v>
      </c>
      <c r="E237" s="32" t="s">
        <v>4</v>
      </c>
    </row>
    <row r="238" spans="5:5" ht="12.75" customHeight="1">
      <c r="E238" s="31" t="s">
        <v>3303</v>
      </c>
    </row>
    <row r="239" spans="1:16" ht="12.75" customHeight="1">
      <c r="A239" t="s">
        <v>50</v>
      </c>
      <c s="6" t="s">
        <v>233</v>
      </c>
      <c s="6" t="s">
        <v>3304</v>
      </c>
      <c t="s">
        <v>4</v>
      </c>
      <c s="26" t="s">
        <v>3305</v>
      </c>
      <c s="27" t="s">
        <v>782</v>
      </c>
      <c s="28">
        <v>50.363</v>
      </c>
      <c s="27">
        <v>0.0008</v>
      </c>
      <c s="27">
        <f>ROUND(G239*H239,6)</f>
      </c>
      <c r="L239" s="29">
        <v>0</v>
      </c>
      <c s="24">
        <f>ROUND(ROUND(L239,2)*ROUND(G239,3),2)</f>
      </c>
      <c s="27" t="s">
        <v>2797</v>
      </c>
      <c>
        <f>(M239*21)/100</f>
      </c>
      <c t="s">
        <v>27</v>
      </c>
    </row>
    <row r="240" spans="1:5" ht="12.75" customHeight="1">
      <c r="A240" s="30" t="s">
        <v>56</v>
      </c>
      <c r="E240" s="31" t="s">
        <v>3306</v>
      </c>
    </row>
    <row r="241" spans="1:5" ht="12.75" customHeight="1">
      <c r="A241" s="30" t="s">
        <v>57</v>
      </c>
      <c r="E241" s="32" t="s">
        <v>4</v>
      </c>
    </row>
    <row r="242" spans="5:5" ht="12.75" customHeight="1">
      <c r="E242" s="31" t="s">
        <v>3303</v>
      </c>
    </row>
    <row r="243" spans="1:16" ht="12.75" customHeight="1">
      <c r="A243" t="s">
        <v>50</v>
      </c>
      <c s="6" t="s">
        <v>236</v>
      </c>
      <c s="6" t="s">
        <v>3307</v>
      </c>
      <c t="s">
        <v>4</v>
      </c>
      <c s="26" t="s">
        <v>3308</v>
      </c>
      <c s="27" t="s">
        <v>82</v>
      </c>
      <c s="28">
        <v>35.718</v>
      </c>
      <c s="27">
        <v>0.00023</v>
      </c>
      <c s="27">
        <f>ROUND(G243*H243,6)</f>
      </c>
      <c r="L243" s="29">
        <v>0</v>
      </c>
      <c s="24">
        <f>ROUND(ROUND(L243,2)*ROUND(G243,3),2)</f>
      </c>
      <c s="27" t="s">
        <v>2797</v>
      </c>
      <c>
        <f>(M243*21)/100</f>
      </c>
      <c t="s">
        <v>27</v>
      </c>
    </row>
    <row r="244" spans="1:5" ht="12.75" customHeight="1">
      <c r="A244" s="30" t="s">
        <v>56</v>
      </c>
      <c r="E244" s="31" t="s">
        <v>3309</v>
      </c>
    </row>
    <row r="245" spans="1:5" ht="12.75" customHeight="1">
      <c r="A245" s="30" t="s">
        <v>57</v>
      </c>
      <c r="E245" s="32" t="s">
        <v>4</v>
      </c>
    </row>
    <row r="246" spans="5:5" ht="12.75" customHeight="1">
      <c r="E246" s="31" t="s">
        <v>3310</v>
      </c>
    </row>
    <row r="247" spans="1:16" ht="12.75" customHeight="1">
      <c r="A247" t="s">
        <v>50</v>
      </c>
      <c s="6" t="s">
        <v>239</v>
      </c>
      <c s="6" t="s">
        <v>3311</v>
      </c>
      <c t="s">
        <v>4</v>
      </c>
      <c s="26" t="s">
        <v>3312</v>
      </c>
      <c s="27" t="s">
        <v>782</v>
      </c>
      <c s="28">
        <v>21.07</v>
      </c>
      <c s="27">
        <v>0</v>
      </c>
      <c s="27">
        <f>ROUND(G247*H247,6)</f>
      </c>
      <c r="L247" s="29">
        <v>0</v>
      </c>
      <c s="24">
        <f>ROUND(ROUND(L247,2)*ROUND(G247,3),2)</f>
      </c>
      <c s="27" t="s">
        <v>2797</v>
      </c>
      <c>
        <f>(M247*21)/100</f>
      </c>
      <c t="s">
        <v>27</v>
      </c>
    </row>
    <row r="248" spans="1:5" ht="12.75" customHeight="1">
      <c r="A248" s="30" t="s">
        <v>56</v>
      </c>
      <c r="E248" s="31" t="s">
        <v>3313</v>
      </c>
    </row>
    <row r="249" spans="1:5" ht="12.75" customHeight="1">
      <c r="A249" s="30" t="s">
        <v>57</v>
      </c>
      <c r="E249" s="32" t="s">
        <v>4</v>
      </c>
    </row>
    <row r="250" spans="5:5" ht="12.75" customHeight="1">
      <c r="E250" s="31" t="s">
        <v>3314</v>
      </c>
    </row>
    <row r="251" spans="1:16" ht="12.75" customHeight="1">
      <c r="A251" t="s">
        <v>50</v>
      </c>
      <c s="6" t="s">
        <v>243</v>
      </c>
      <c s="6" t="s">
        <v>3315</v>
      </c>
      <c t="s">
        <v>4</v>
      </c>
      <c s="26" t="s">
        <v>3316</v>
      </c>
      <c s="27" t="s">
        <v>782</v>
      </c>
      <c s="28">
        <v>3.74</v>
      </c>
      <c s="27">
        <v>0.00825</v>
      </c>
      <c s="27">
        <f>ROUND(G251*H251,6)</f>
      </c>
      <c r="L251" s="29">
        <v>0</v>
      </c>
      <c s="24">
        <f>ROUND(ROUND(L251,2)*ROUND(G251,3),2)</f>
      </c>
      <c s="27" t="s">
        <v>2797</v>
      </c>
      <c>
        <f>(M251*21)/100</f>
      </c>
      <c t="s">
        <v>27</v>
      </c>
    </row>
    <row r="252" spans="1:5" ht="12.75" customHeight="1">
      <c r="A252" s="30" t="s">
        <v>56</v>
      </c>
      <c r="E252" s="31" t="s">
        <v>3317</v>
      </c>
    </row>
    <row r="253" spans="1:5" ht="12.75" customHeight="1">
      <c r="A253" s="30" t="s">
        <v>57</v>
      </c>
      <c r="E253" s="32" t="s">
        <v>4</v>
      </c>
    </row>
    <row r="254" spans="5:5" ht="12.75" customHeight="1">
      <c r="E254" s="31" t="s">
        <v>3318</v>
      </c>
    </row>
    <row r="255" spans="1:16" ht="12.75" customHeight="1">
      <c r="A255" t="s">
        <v>50</v>
      </c>
      <c s="6" t="s">
        <v>246</v>
      </c>
      <c s="6" t="s">
        <v>3319</v>
      </c>
      <c t="s">
        <v>4</v>
      </c>
      <c s="26" t="s">
        <v>3320</v>
      </c>
      <c s="27" t="s">
        <v>782</v>
      </c>
      <c s="28">
        <v>70.047</v>
      </c>
      <c s="27">
        <v>0.00832</v>
      </c>
      <c s="27">
        <f>ROUND(G255*H255,6)</f>
      </c>
      <c r="L255" s="29">
        <v>0</v>
      </c>
      <c s="24">
        <f>ROUND(ROUND(L255,2)*ROUND(G255,3),2)</f>
      </c>
      <c s="27" t="s">
        <v>2797</v>
      </c>
      <c>
        <f>(M255*21)/100</f>
      </c>
      <c t="s">
        <v>27</v>
      </c>
    </row>
    <row r="256" spans="1:5" ht="12.75" customHeight="1">
      <c r="A256" s="30" t="s">
        <v>56</v>
      </c>
      <c r="E256" s="31" t="s">
        <v>3321</v>
      </c>
    </row>
    <row r="257" spans="1:5" ht="12.75" customHeight="1">
      <c r="A257" s="30" t="s">
        <v>57</v>
      </c>
      <c r="E257" s="32" t="s">
        <v>4</v>
      </c>
    </row>
    <row r="258" spans="5:5" ht="12.75" customHeight="1">
      <c r="E258" s="31" t="s">
        <v>3318</v>
      </c>
    </row>
    <row r="259" spans="1:16" ht="12.75" customHeight="1">
      <c r="A259" t="s">
        <v>50</v>
      </c>
      <c s="6" t="s">
        <v>249</v>
      </c>
      <c s="6" t="s">
        <v>3322</v>
      </c>
      <c t="s">
        <v>4</v>
      </c>
      <c s="26" t="s">
        <v>3323</v>
      </c>
      <c s="27" t="s">
        <v>82</v>
      </c>
      <c s="28">
        <v>5.35</v>
      </c>
      <c s="27">
        <v>0.00176</v>
      </c>
      <c s="27">
        <f>ROUND(G259*H259,6)</f>
      </c>
      <c r="L259" s="29">
        <v>0</v>
      </c>
      <c s="24">
        <f>ROUND(ROUND(L259,2)*ROUND(G259,3),2)</f>
      </c>
      <c s="27" t="s">
        <v>2797</v>
      </c>
      <c>
        <f>(M259*21)/100</f>
      </c>
      <c t="s">
        <v>27</v>
      </c>
    </row>
    <row r="260" spans="1:5" ht="12.75" customHeight="1">
      <c r="A260" s="30" t="s">
        <v>56</v>
      </c>
      <c r="E260" s="31" t="s">
        <v>3324</v>
      </c>
    </row>
    <row r="261" spans="1:5" ht="12.75" customHeight="1">
      <c r="A261" s="30" t="s">
        <v>57</v>
      </c>
      <c r="E261" s="32" t="s">
        <v>4</v>
      </c>
    </row>
    <row r="262" spans="5:5" ht="12.75" customHeight="1">
      <c r="E262" s="31" t="s">
        <v>3325</v>
      </c>
    </row>
    <row r="263" spans="1:16" ht="12.75" customHeight="1">
      <c r="A263" t="s">
        <v>50</v>
      </c>
      <c s="6" t="s">
        <v>252</v>
      </c>
      <c s="6" t="s">
        <v>3326</v>
      </c>
      <c t="s">
        <v>4</v>
      </c>
      <c s="26" t="s">
        <v>3327</v>
      </c>
      <c s="27" t="s">
        <v>782</v>
      </c>
      <c s="28">
        <v>0.5</v>
      </c>
      <c s="27">
        <v>0.00938</v>
      </c>
      <c s="27">
        <f>ROUND(G263*H263,6)</f>
      </c>
      <c r="L263" s="29">
        <v>0</v>
      </c>
      <c s="24">
        <f>ROUND(ROUND(L263,2)*ROUND(G263,3),2)</f>
      </c>
      <c s="27" t="s">
        <v>2797</v>
      </c>
      <c>
        <f>(M263*21)/100</f>
      </c>
      <c t="s">
        <v>27</v>
      </c>
    </row>
    <row r="264" spans="1:5" ht="12.75" customHeight="1">
      <c r="A264" s="30" t="s">
        <v>56</v>
      </c>
      <c r="E264" s="31" t="s">
        <v>3328</v>
      </c>
    </row>
    <row r="265" spans="1:5" ht="12.75" customHeight="1">
      <c r="A265" s="30" t="s">
        <v>57</v>
      </c>
      <c r="E265" s="32" t="s">
        <v>4</v>
      </c>
    </row>
    <row r="266" spans="5:5" ht="12.75" customHeight="1">
      <c r="E266" s="31" t="s">
        <v>3318</v>
      </c>
    </row>
    <row r="267" spans="1:16" ht="12.75" customHeight="1">
      <c r="A267" t="s">
        <v>50</v>
      </c>
      <c s="6" t="s">
        <v>255</v>
      </c>
      <c s="6" t="s">
        <v>3329</v>
      </c>
      <c t="s">
        <v>4</v>
      </c>
      <c s="26" t="s">
        <v>3330</v>
      </c>
      <c s="27" t="s">
        <v>782</v>
      </c>
      <c s="28">
        <v>75.357</v>
      </c>
      <c s="27">
        <v>6E-05</v>
      </c>
      <c s="27">
        <f>ROUND(G267*H267,6)</f>
      </c>
      <c r="L267" s="29">
        <v>0</v>
      </c>
      <c s="24">
        <f>ROUND(ROUND(L267,2)*ROUND(G267,3),2)</f>
      </c>
      <c s="27" t="s">
        <v>2797</v>
      </c>
      <c>
        <f>(M267*21)/100</f>
      </c>
      <c t="s">
        <v>27</v>
      </c>
    </row>
    <row r="268" spans="1:5" ht="12.75" customHeight="1">
      <c r="A268" s="30" t="s">
        <v>56</v>
      </c>
      <c r="E268" s="31" t="s">
        <v>3331</v>
      </c>
    </row>
    <row r="269" spans="1:5" ht="12.75" customHeight="1">
      <c r="A269" s="30" t="s">
        <v>57</v>
      </c>
      <c r="E269" s="32" t="s">
        <v>4</v>
      </c>
    </row>
    <row r="270" spans="5:5" ht="12.75" customHeight="1">
      <c r="E270" s="31" t="s">
        <v>3318</v>
      </c>
    </row>
    <row r="271" spans="1:16" ht="12.75" customHeight="1">
      <c r="A271" t="s">
        <v>50</v>
      </c>
      <c s="6" t="s">
        <v>258</v>
      </c>
      <c s="6" t="s">
        <v>3332</v>
      </c>
      <c t="s">
        <v>4</v>
      </c>
      <c s="26" t="s">
        <v>3333</v>
      </c>
      <c s="27" t="s">
        <v>82</v>
      </c>
      <c s="28">
        <v>21.51</v>
      </c>
      <c s="27">
        <v>6E-05</v>
      </c>
      <c s="27">
        <f>ROUND(G271*H271,6)</f>
      </c>
      <c r="L271" s="29">
        <v>0</v>
      </c>
      <c s="24">
        <f>ROUND(ROUND(L271,2)*ROUND(G271,3),2)</f>
      </c>
      <c s="27" t="s">
        <v>2797</v>
      </c>
      <c>
        <f>(M271*21)/100</f>
      </c>
      <c t="s">
        <v>27</v>
      </c>
    </row>
    <row r="272" spans="1:5" ht="12.75" customHeight="1">
      <c r="A272" s="30" t="s">
        <v>56</v>
      </c>
      <c r="E272" s="31" t="s">
        <v>3334</v>
      </c>
    </row>
    <row r="273" spans="1:5" ht="12.75" customHeight="1">
      <c r="A273" s="30" t="s">
        <v>57</v>
      </c>
      <c r="E273" s="32" t="s">
        <v>4</v>
      </c>
    </row>
    <row r="274" spans="5:5" ht="12.75" customHeight="1">
      <c r="E274" s="31" t="s">
        <v>3335</v>
      </c>
    </row>
    <row r="275" spans="1:16" ht="12.75" customHeight="1">
      <c r="A275" t="s">
        <v>50</v>
      </c>
      <c s="6" t="s">
        <v>261</v>
      </c>
      <c s="6" t="s">
        <v>3336</v>
      </c>
      <c t="s">
        <v>4</v>
      </c>
      <c s="26" t="s">
        <v>3337</v>
      </c>
      <c s="27" t="s">
        <v>82</v>
      </c>
      <c s="28">
        <v>24.3</v>
      </c>
      <c s="27">
        <v>0.00025</v>
      </c>
      <c s="27">
        <f>ROUND(G275*H275,6)</f>
      </c>
      <c r="L275" s="29">
        <v>0</v>
      </c>
      <c s="24">
        <f>ROUND(ROUND(L275,2)*ROUND(G275,3),2)</f>
      </c>
      <c s="27" t="s">
        <v>2797</v>
      </c>
      <c>
        <f>(M275*21)/100</f>
      </c>
      <c t="s">
        <v>27</v>
      </c>
    </row>
    <row r="276" spans="1:5" ht="12.75" customHeight="1">
      <c r="A276" s="30" t="s">
        <v>56</v>
      </c>
      <c r="E276" s="31" t="s">
        <v>3338</v>
      </c>
    </row>
    <row r="277" spans="1:5" ht="12.75" customHeight="1">
      <c r="A277" s="30" t="s">
        <v>57</v>
      </c>
      <c r="E277" s="32" t="s">
        <v>4</v>
      </c>
    </row>
    <row r="278" spans="5:5" ht="12.75" customHeight="1">
      <c r="E278" s="31" t="s">
        <v>3335</v>
      </c>
    </row>
    <row r="279" spans="1:16" ht="12.75" customHeight="1">
      <c r="A279" t="s">
        <v>50</v>
      </c>
      <c s="6" t="s">
        <v>265</v>
      </c>
      <c s="6" t="s">
        <v>3339</v>
      </c>
      <c t="s">
        <v>4</v>
      </c>
      <c s="26" t="s">
        <v>3340</v>
      </c>
      <c s="27" t="s">
        <v>782</v>
      </c>
      <c s="28">
        <v>3.74</v>
      </c>
      <c s="27">
        <v>0.00628</v>
      </c>
      <c s="27">
        <f>ROUND(G279*H279,6)</f>
      </c>
      <c r="L279" s="29">
        <v>0</v>
      </c>
      <c s="24">
        <f>ROUND(ROUND(L279,2)*ROUND(G279,3),2)</f>
      </c>
      <c s="27" t="s">
        <v>2797</v>
      </c>
      <c>
        <f>(M279*21)/100</f>
      </c>
      <c t="s">
        <v>27</v>
      </c>
    </row>
    <row r="280" spans="1:5" ht="12.75" customHeight="1">
      <c r="A280" s="30" t="s">
        <v>56</v>
      </c>
      <c r="E280" s="31" t="s">
        <v>3341</v>
      </c>
    </row>
    <row r="281" spans="1:5" ht="12.75" customHeight="1">
      <c r="A281" s="30" t="s">
        <v>57</v>
      </c>
      <c r="E281" s="32" t="s">
        <v>4</v>
      </c>
    </row>
    <row r="282" spans="5:5" ht="12.75" customHeight="1">
      <c r="E282" s="31" t="s">
        <v>4</v>
      </c>
    </row>
    <row r="283" spans="1:16" ht="12.75" customHeight="1">
      <c r="A283" t="s">
        <v>50</v>
      </c>
      <c s="6" t="s">
        <v>370</v>
      </c>
      <c s="6" t="s">
        <v>3342</v>
      </c>
      <c t="s">
        <v>4</v>
      </c>
      <c s="26" t="s">
        <v>3343</v>
      </c>
      <c s="27" t="s">
        <v>782</v>
      </c>
      <c s="28">
        <v>71.617</v>
      </c>
      <c s="27">
        <v>0.00288</v>
      </c>
      <c s="27">
        <f>ROUND(G283*H283,6)</f>
      </c>
      <c r="L283" s="29">
        <v>0</v>
      </c>
      <c s="24">
        <f>ROUND(ROUND(L283,2)*ROUND(G283,3),2)</f>
      </c>
      <c s="27" t="s">
        <v>2797</v>
      </c>
      <c>
        <f>(M283*21)/100</f>
      </c>
      <c t="s">
        <v>27</v>
      </c>
    </row>
    <row r="284" spans="1:5" ht="12.75" customHeight="1">
      <c r="A284" s="30" t="s">
        <v>56</v>
      </c>
      <c r="E284" s="31" t="s">
        <v>3344</v>
      </c>
    </row>
    <row r="285" spans="1:5" ht="12.75" customHeight="1">
      <c r="A285" s="30" t="s">
        <v>57</v>
      </c>
      <c r="E285" s="32" t="s">
        <v>4</v>
      </c>
    </row>
    <row r="286" spans="5:5" ht="12.75" customHeight="1">
      <c r="E286" s="31" t="s">
        <v>4</v>
      </c>
    </row>
    <row r="287" spans="1:16" ht="12.75" customHeight="1">
      <c r="A287" t="s">
        <v>50</v>
      </c>
      <c s="6" t="s">
        <v>373</v>
      </c>
      <c s="6" t="s">
        <v>3345</v>
      </c>
      <c t="s">
        <v>4</v>
      </c>
      <c s="26" t="s">
        <v>3346</v>
      </c>
      <c s="27" t="s">
        <v>782</v>
      </c>
      <c s="28">
        <v>0.515</v>
      </c>
      <c s="27">
        <v>0.0135</v>
      </c>
      <c s="27">
        <f>ROUND(G287*H287,6)</f>
      </c>
      <c r="L287" s="29">
        <v>0</v>
      </c>
      <c s="24">
        <f>ROUND(ROUND(L287,2)*ROUND(G287,3),2)</f>
      </c>
      <c s="27" t="s">
        <v>2797</v>
      </c>
      <c>
        <f>(M287*21)/100</f>
      </c>
      <c t="s">
        <v>27</v>
      </c>
    </row>
    <row r="288" spans="1:5" ht="12.75" customHeight="1">
      <c r="A288" s="30" t="s">
        <v>56</v>
      </c>
      <c r="E288" s="31" t="s">
        <v>3346</v>
      </c>
    </row>
    <row r="289" spans="1:5" ht="12.75" customHeight="1">
      <c r="A289" s="30" t="s">
        <v>57</v>
      </c>
      <c r="E289" s="32" t="s">
        <v>4</v>
      </c>
    </row>
    <row r="290" spans="5:5" ht="12.75" customHeight="1">
      <c r="E290" s="31" t="s">
        <v>4</v>
      </c>
    </row>
    <row r="291" spans="1:16" ht="12.75" customHeight="1">
      <c r="A291" t="s">
        <v>50</v>
      </c>
      <c s="6" t="s">
        <v>376</v>
      </c>
      <c s="6" t="s">
        <v>3347</v>
      </c>
      <c t="s">
        <v>4</v>
      </c>
      <c s="26" t="s">
        <v>3348</v>
      </c>
      <c s="27" t="s">
        <v>782</v>
      </c>
      <c s="28">
        <v>0.26</v>
      </c>
      <c s="27">
        <v>0.0945</v>
      </c>
      <c s="27">
        <f>ROUND(G291*H291,6)</f>
      </c>
      <c r="L291" s="29">
        <v>0</v>
      </c>
      <c s="24">
        <f>ROUND(ROUND(L291,2)*ROUND(G291,3),2)</f>
      </c>
      <c s="27" t="s">
        <v>2797</v>
      </c>
      <c>
        <f>(M291*21)/100</f>
      </c>
      <c t="s">
        <v>27</v>
      </c>
    </row>
    <row r="292" spans="1:5" ht="12.75" customHeight="1">
      <c r="A292" s="30" t="s">
        <v>56</v>
      </c>
      <c r="E292" s="31" t="s">
        <v>3349</v>
      </c>
    </row>
    <row r="293" spans="1:5" ht="12.75" customHeight="1">
      <c r="A293" s="30" t="s">
        <v>57</v>
      </c>
      <c r="E293" s="32" t="s">
        <v>4</v>
      </c>
    </row>
    <row r="294" spans="5:5" ht="12.75" customHeight="1">
      <c r="E294" s="31" t="s">
        <v>3350</v>
      </c>
    </row>
    <row r="295" spans="1:16" ht="12.75" customHeight="1">
      <c r="A295" t="s">
        <v>50</v>
      </c>
      <c s="6" t="s">
        <v>379</v>
      </c>
      <c s="6" t="s">
        <v>3351</v>
      </c>
      <c t="s">
        <v>4</v>
      </c>
      <c s="26" t="s">
        <v>3352</v>
      </c>
      <c s="27" t="s">
        <v>782</v>
      </c>
      <c s="28">
        <v>0.26</v>
      </c>
      <c s="27">
        <v>0.0189</v>
      </c>
      <c s="27">
        <f>ROUND(G295*H295,6)</f>
      </c>
      <c r="L295" s="29">
        <v>0</v>
      </c>
      <c s="24">
        <f>ROUND(ROUND(L295,2)*ROUND(G295,3),2)</f>
      </c>
      <c s="27" t="s">
        <v>2797</v>
      </c>
      <c>
        <f>(M295*21)/100</f>
      </c>
      <c t="s">
        <v>27</v>
      </c>
    </row>
    <row r="296" spans="1:5" ht="12.75" customHeight="1">
      <c r="A296" s="30" t="s">
        <v>56</v>
      </c>
      <c r="E296" s="31" t="s">
        <v>3353</v>
      </c>
    </row>
    <row r="297" spans="1:5" ht="12.75" customHeight="1">
      <c r="A297" s="30" t="s">
        <v>57</v>
      </c>
      <c r="E297" s="32" t="s">
        <v>4</v>
      </c>
    </row>
    <row r="298" spans="5:5" ht="12.75" customHeight="1">
      <c r="E298" s="31" t="s">
        <v>3350</v>
      </c>
    </row>
    <row r="299" spans="1:16" ht="12.75" customHeight="1">
      <c r="A299" t="s">
        <v>50</v>
      </c>
      <c s="6" t="s">
        <v>382</v>
      </c>
      <c s="6" t="s">
        <v>3354</v>
      </c>
      <c t="s">
        <v>4</v>
      </c>
      <c s="26" t="s">
        <v>3355</v>
      </c>
      <c s="27" t="s">
        <v>782</v>
      </c>
      <c s="28">
        <v>31.45</v>
      </c>
      <c s="27">
        <v>0.00013</v>
      </c>
      <c s="27">
        <f>ROUND(G299*H299,6)</f>
      </c>
      <c r="L299" s="29">
        <v>0</v>
      </c>
      <c s="24">
        <f>ROUND(ROUND(L299,2)*ROUND(G299,3),2)</f>
      </c>
      <c s="27" t="s">
        <v>2797</v>
      </c>
      <c>
        <f>(M299*21)/100</f>
      </c>
      <c t="s">
        <v>27</v>
      </c>
    </row>
    <row r="300" spans="1:5" ht="12.75" customHeight="1">
      <c r="A300" s="30" t="s">
        <v>56</v>
      </c>
      <c r="E300" s="31" t="s">
        <v>3356</v>
      </c>
    </row>
    <row r="301" spans="1:5" ht="12.75" customHeight="1">
      <c r="A301" s="30" t="s">
        <v>57</v>
      </c>
      <c r="E301" s="32" t="s">
        <v>4</v>
      </c>
    </row>
    <row r="302" spans="5:5" ht="12.75" customHeight="1">
      <c r="E302" s="31" t="s">
        <v>4</v>
      </c>
    </row>
    <row r="303" spans="1:16" ht="12.75" customHeight="1">
      <c r="A303" t="s">
        <v>50</v>
      </c>
      <c s="6" t="s">
        <v>385</v>
      </c>
      <c s="6" t="s">
        <v>3357</v>
      </c>
      <c t="s">
        <v>4</v>
      </c>
      <c s="26" t="s">
        <v>3358</v>
      </c>
      <c s="27" t="s">
        <v>782</v>
      </c>
      <c s="28">
        <v>33.58</v>
      </c>
      <c s="27">
        <v>0.28362</v>
      </c>
      <c s="27">
        <f>ROUND(G303*H303,6)</f>
      </c>
      <c r="L303" s="29">
        <v>0</v>
      </c>
      <c s="24">
        <f>ROUND(ROUND(L303,2)*ROUND(G303,3),2)</f>
      </c>
      <c s="27" t="s">
        <v>2797</v>
      </c>
      <c>
        <f>(M303*21)/100</f>
      </c>
      <c t="s">
        <v>27</v>
      </c>
    </row>
    <row r="304" spans="1:5" ht="12.75" customHeight="1">
      <c r="A304" s="30" t="s">
        <v>56</v>
      </c>
      <c r="E304" s="31" t="s">
        <v>3359</v>
      </c>
    </row>
    <row r="305" spans="1:5" ht="12.75" customHeight="1">
      <c r="A305" s="30" t="s">
        <v>57</v>
      </c>
      <c r="E305" s="32" t="s">
        <v>4</v>
      </c>
    </row>
    <row r="306" spans="5:5" ht="12.75" customHeight="1">
      <c r="E306" s="31" t="s">
        <v>4</v>
      </c>
    </row>
    <row r="307" spans="1:13" ht="12.75" customHeight="1">
      <c r="A307" t="s">
        <v>47</v>
      </c>
      <c r="C307" s="7" t="s">
        <v>3360</v>
      </c>
      <c r="E307" s="25" t="s">
        <v>3361</v>
      </c>
      <c r="J307" s="24">
        <f>0</f>
      </c>
      <c s="24">
        <f>0</f>
      </c>
      <c s="24">
        <f>0+L308+L312+L316+L320+L324+L328+L332+L336+L340+L344+L348+L352+L356+L360+L364+L368+L372+L376</f>
      </c>
      <c s="24">
        <f>0+M308+M312+M316+M320+M324+M328+M332+M336+M340+M344+M348+M352+M356+M360+M364+M368+M372+M376</f>
      </c>
    </row>
    <row r="308" spans="1:16" ht="12.75" customHeight="1">
      <c r="A308" t="s">
        <v>50</v>
      </c>
      <c s="6" t="s">
        <v>386</v>
      </c>
      <c s="6" t="s">
        <v>3362</v>
      </c>
      <c t="s">
        <v>4</v>
      </c>
      <c s="26" t="s">
        <v>3363</v>
      </c>
      <c s="27" t="s">
        <v>3364</v>
      </c>
      <c s="28">
        <v>104.39</v>
      </c>
      <c s="27">
        <v>0.001</v>
      </c>
      <c s="27">
        <f>ROUND(G308*H308,6)</f>
      </c>
      <c r="L308" s="29">
        <v>0</v>
      </c>
      <c s="24">
        <f>ROUND(ROUND(L308,2)*ROUND(G308,3),2)</f>
      </c>
      <c s="27" t="s">
        <v>2797</v>
      </c>
      <c>
        <f>(M308*21)/100</f>
      </c>
      <c t="s">
        <v>27</v>
      </c>
    </row>
    <row r="309" spans="1:5" ht="12.75" customHeight="1">
      <c r="A309" s="30" t="s">
        <v>56</v>
      </c>
      <c r="E309" s="31" t="s">
        <v>3363</v>
      </c>
    </row>
    <row r="310" spans="1:5" ht="12.75" customHeight="1">
      <c r="A310" s="30" t="s">
        <v>57</v>
      </c>
      <c r="E310" s="32" t="s">
        <v>4</v>
      </c>
    </row>
    <row r="311" spans="5:5" ht="12.75" customHeight="1">
      <c r="E311" s="31" t="s">
        <v>4</v>
      </c>
    </row>
    <row r="312" spans="1:16" ht="12.75" customHeight="1">
      <c r="A312" t="s">
        <v>50</v>
      </c>
      <c s="6" t="s">
        <v>387</v>
      </c>
      <c s="6" t="s">
        <v>3365</v>
      </c>
      <c t="s">
        <v>4</v>
      </c>
      <c s="26" t="s">
        <v>3366</v>
      </c>
      <c s="27" t="s">
        <v>54</v>
      </c>
      <c s="28">
        <v>0.52</v>
      </c>
      <c s="27">
        <v>1</v>
      </c>
      <c s="27">
        <f>ROUND(G312*H312,6)</f>
      </c>
      <c r="L312" s="29">
        <v>0</v>
      </c>
      <c s="24">
        <f>ROUND(ROUND(L312,2)*ROUND(G312,3),2)</f>
      </c>
      <c s="27" t="s">
        <v>2797</v>
      </c>
      <c>
        <f>(M312*21)/100</f>
      </c>
      <c t="s">
        <v>27</v>
      </c>
    </row>
    <row r="313" spans="1:5" ht="12.75" customHeight="1">
      <c r="A313" s="30" t="s">
        <v>56</v>
      </c>
      <c r="E313" s="31" t="s">
        <v>3366</v>
      </c>
    </row>
    <row r="314" spans="1:5" ht="12.75" customHeight="1">
      <c r="A314" s="30" t="s">
        <v>57</v>
      </c>
      <c r="E314" s="32" t="s">
        <v>4</v>
      </c>
    </row>
    <row r="315" spans="5:5" ht="12.75" customHeight="1">
      <c r="E315" s="31" t="s">
        <v>4</v>
      </c>
    </row>
    <row r="316" spans="1:16" ht="12.75" customHeight="1">
      <c r="A316" t="s">
        <v>50</v>
      </c>
      <c s="6" t="s">
        <v>388</v>
      </c>
      <c s="6" t="s">
        <v>3367</v>
      </c>
      <c t="s">
        <v>4</v>
      </c>
      <c s="26" t="s">
        <v>3368</v>
      </c>
      <c s="27" t="s">
        <v>782</v>
      </c>
      <c s="28">
        <v>577.843</v>
      </c>
      <c s="27">
        <v>0.001</v>
      </c>
      <c s="27">
        <f>ROUND(G316*H316,6)</f>
      </c>
      <c r="L316" s="29">
        <v>0</v>
      </c>
      <c s="24">
        <f>ROUND(ROUND(L316,2)*ROUND(G316,3),2)</f>
      </c>
      <c s="27" t="s">
        <v>2797</v>
      </c>
      <c>
        <f>(M316*21)/100</f>
      </c>
      <c t="s">
        <v>27</v>
      </c>
    </row>
    <row r="317" spans="1:5" ht="12.75" customHeight="1">
      <c r="A317" s="30" t="s">
        <v>56</v>
      </c>
      <c r="E317" s="31" t="s">
        <v>3368</v>
      </c>
    </row>
    <row r="318" spans="1:5" ht="12.75" customHeight="1">
      <c r="A318" s="30" t="s">
        <v>57</v>
      </c>
      <c r="E318" s="32" t="s">
        <v>4</v>
      </c>
    </row>
    <row r="319" spans="5:5" ht="12.75" customHeight="1">
      <c r="E319" s="31" t="s">
        <v>4</v>
      </c>
    </row>
    <row r="320" spans="1:16" ht="12.75" customHeight="1">
      <c r="A320" t="s">
        <v>50</v>
      </c>
      <c s="6" t="s">
        <v>389</v>
      </c>
      <c s="6" t="s">
        <v>3369</v>
      </c>
      <c t="s">
        <v>4</v>
      </c>
      <c s="26" t="s">
        <v>3370</v>
      </c>
      <c s="27" t="s">
        <v>782</v>
      </c>
      <c s="28">
        <v>137.976</v>
      </c>
      <c s="27">
        <v>0.001</v>
      </c>
      <c s="27">
        <f>ROUND(G320*H320,6)</f>
      </c>
      <c r="L320" s="29">
        <v>0</v>
      </c>
      <c s="24">
        <f>ROUND(ROUND(L320,2)*ROUND(G320,3),2)</f>
      </c>
      <c s="27" t="s">
        <v>2797</v>
      </c>
      <c>
        <f>(M320*21)/100</f>
      </c>
      <c t="s">
        <v>27</v>
      </c>
    </row>
    <row r="321" spans="1:5" ht="12.75" customHeight="1">
      <c r="A321" s="30" t="s">
        <v>56</v>
      </c>
      <c r="E321" s="31" t="s">
        <v>3370</v>
      </c>
    </row>
    <row r="322" spans="1:5" ht="12.75" customHeight="1">
      <c r="A322" s="30" t="s">
        <v>57</v>
      </c>
      <c r="E322" s="32" t="s">
        <v>4</v>
      </c>
    </row>
    <row r="323" spans="5:5" ht="12.75" customHeight="1">
      <c r="E323" s="31" t="s">
        <v>4</v>
      </c>
    </row>
    <row r="324" spans="1:16" ht="12.75" customHeight="1">
      <c r="A324" t="s">
        <v>50</v>
      </c>
      <c s="6" t="s">
        <v>390</v>
      </c>
      <c s="6" t="s">
        <v>3371</v>
      </c>
      <c t="s">
        <v>4</v>
      </c>
      <c s="26" t="s">
        <v>3372</v>
      </c>
      <c s="27" t="s">
        <v>782</v>
      </c>
      <c s="28">
        <v>33.023</v>
      </c>
      <c s="27">
        <v>0.0003</v>
      </c>
      <c s="27">
        <f>ROUND(G324*H324,6)</f>
      </c>
      <c r="L324" s="29">
        <v>0</v>
      </c>
      <c s="24">
        <f>ROUND(ROUND(L324,2)*ROUND(G324,3),2)</f>
      </c>
      <c s="27" t="s">
        <v>2797</v>
      </c>
      <c>
        <f>(M324*21)/100</f>
      </c>
      <c t="s">
        <v>27</v>
      </c>
    </row>
    <row r="325" spans="1:5" ht="12.75" customHeight="1">
      <c r="A325" s="30" t="s">
        <v>56</v>
      </c>
      <c r="E325" s="31" t="s">
        <v>3372</v>
      </c>
    </row>
    <row r="326" spans="1:5" ht="12.75" customHeight="1">
      <c r="A326" s="30" t="s">
        <v>57</v>
      </c>
      <c r="E326" s="32" t="s">
        <v>4</v>
      </c>
    </row>
    <row r="327" spans="5:5" ht="12.75" customHeight="1">
      <c r="E327" s="31" t="s">
        <v>4</v>
      </c>
    </row>
    <row r="328" spans="1:16" ht="12.75" customHeight="1">
      <c r="A328" t="s">
        <v>50</v>
      </c>
      <c s="6" t="s">
        <v>391</v>
      </c>
      <c s="6" t="s">
        <v>3371</v>
      </c>
      <c t="s">
        <v>51</v>
      </c>
      <c s="26" t="s">
        <v>3372</v>
      </c>
      <c s="27" t="s">
        <v>782</v>
      </c>
      <c s="28">
        <v>30.723</v>
      </c>
      <c s="27">
        <v>0.0003</v>
      </c>
      <c s="27">
        <f>ROUND(G328*H328,6)</f>
      </c>
      <c r="L328" s="29">
        <v>0</v>
      </c>
      <c s="24">
        <f>ROUND(ROUND(L328,2)*ROUND(G328,3),2)</f>
      </c>
      <c s="27" t="s">
        <v>2797</v>
      </c>
      <c>
        <f>(M328*21)/100</f>
      </c>
      <c t="s">
        <v>27</v>
      </c>
    </row>
    <row r="329" spans="1:5" ht="12.75" customHeight="1">
      <c r="A329" s="30" t="s">
        <v>56</v>
      </c>
      <c r="E329" s="31" t="s">
        <v>3372</v>
      </c>
    </row>
    <row r="330" spans="1:5" ht="12.75" customHeight="1">
      <c r="A330" s="30" t="s">
        <v>57</v>
      </c>
      <c r="E330" s="32" t="s">
        <v>4</v>
      </c>
    </row>
    <row r="331" spans="5:5" ht="12.75" customHeight="1">
      <c r="E331" s="31" t="s">
        <v>4</v>
      </c>
    </row>
    <row r="332" spans="1:16" ht="12.75" customHeight="1">
      <c r="A332" t="s">
        <v>50</v>
      </c>
      <c s="6" t="s">
        <v>394</v>
      </c>
      <c s="6" t="s">
        <v>3373</v>
      </c>
      <c t="s">
        <v>4</v>
      </c>
      <c s="26" t="s">
        <v>3374</v>
      </c>
      <c s="27" t="s">
        <v>782</v>
      </c>
      <c s="28">
        <v>58.737</v>
      </c>
      <c s="27">
        <v>0.0005</v>
      </c>
      <c s="27">
        <f>ROUND(G332*H332,6)</f>
      </c>
      <c r="L332" s="29">
        <v>0</v>
      </c>
      <c s="24">
        <f>ROUND(ROUND(L332,2)*ROUND(G332,3),2)</f>
      </c>
      <c s="27" t="s">
        <v>2797</v>
      </c>
      <c>
        <f>(M332*21)/100</f>
      </c>
      <c t="s">
        <v>27</v>
      </c>
    </row>
    <row r="333" spans="1:5" ht="12.75" customHeight="1">
      <c r="A333" s="30" t="s">
        <v>56</v>
      </c>
      <c r="E333" s="31" t="s">
        <v>3374</v>
      </c>
    </row>
    <row r="334" spans="1:5" ht="12.75" customHeight="1">
      <c r="A334" s="30" t="s">
        <v>57</v>
      </c>
      <c r="E334" s="32" t="s">
        <v>4</v>
      </c>
    </row>
    <row r="335" spans="5:5" ht="12.75" customHeight="1">
      <c r="E335" s="31" t="s">
        <v>4</v>
      </c>
    </row>
    <row r="336" spans="1:16" ht="12.75" customHeight="1">
      <c r="A336" t="s">
        <v>50</v>
      </c>
      <c s="6" t="s">
        <v>397</v>
      </c>
      <c s="6" t="s">
        <v>3375</v>
      </c>
      <c t="s">
        <v>4</v>
      </c>
      <c s="26" t="s">
        <v>3376</v>
      </c>
      <c s="27" t="s">
        <v>782</v>
      </c>
      <c s="28">
        <v>265.258</v>
      </c>
      <c s="27">
        <v>0</v>
      </c>
      <c s="27">
        <f>ROUND(G336*H336,6)</f>
      </c>
      <c r="L336" s="29">
        <v>0</v>
      </c>
      <c s="24">
        <f>ROUND(ROUND(L336,2)*ROUND(G336,3),2)</f>
      </c>
      <c s="27" t="s">
        <v>2797</v>
      </c>
      <c>
        <f>(M336*21)/100</f>
      </c>
      <c t="s">
        <v>27</v>
      </c>
    </row>
    <row r="337" spans="1:5" ht="12.75" customHeight="1">
      <c r="A337" s="30" t="s">
        <v>56</v>
      </c>
      <c r="E337" s="31" t="s">
        <v>3377</v>
      </c>
    </row>
    <row r="338" spans="1:5" ht="12.75" customHeight="1">
      <c r="A338" s="30" t="s">
        <v>57</v>
      </c>
      <c r="E338" s="32" t="s">
        <v>4</v>
      </c>
    </row>
    <row r="339" spans="5:5" ht="12.75" customHeight="1">
      <c r="E339" s="31" t="s">
        <v>3378</v>
      </c>
    </row>
    <row r="340" spans="1:16" ht="12.75" customHeight="1">
      <c r="A340" t="s">
        <v>50</v>
      </c>
      <c s="6" t="s">
        <v>398</v>
      </c>
      <c s="6" t="s">
        <v>3379</v>
      </c>
      <c t="s">
        <v>4</v>
      </c>
      <c s="26" t="s">
        <v>3380</v>
      </c>
      <c s="27" t="s">
        <v>782</v>
      </c>
      <c s="28">
        <v>33</v>
      </c>
      <c s="27">
        <v>0</v>
      </c>
      <c s="27">
        <f>ROUND(G340*H340,6)</f>
      </c>
      <c r="L340" s="29">
        <v>0</v>
      </c>
      <c s="24">
        <f>ROUND(ROUND(L340,2)*ROUND(G340,3),2)</f>
      </c>
      <c s="27" t="s">
        <v>2797</v>
      </c>
      <c>
        <f>(M340*21)/100</f>
      </c>
      <c t="s">
        <v>27</v>
      </c>
    </row>
    <row r="341" spans="1:5" ht="12.75" customHeight="1">
      <c r="A341" s="30" t="s">
        <v>56</v>
      </c>
      <c r="E341" s="31" t="s">
        <v>3381</v>
      </c>
    </row>
    <row r="342" spans="1:5" ht="12.75" customHeight="1">
      <c r="A342" s="30" t="s">
        <v>57</v>
      </c>
      <c r="E342" s="32" t="s">
        <v>4</v>
      </c>
    </row>
    <row r="343" spans="5:5" ht="12.75" customHeight="1">
      <c r="E343" s="31" t="s">
        <v>3378</v>
      </c>
    </row>
    <row r="344" spans="1:16" ht="12.75" customHeight="1">
      <c r="A344" t="s">
        <v>50</v>
      </c>
      <c s="6" t="s">
        <v>399</v>
      </c>
      <c s="6" t="s">
        <v>3382</v>
      </c>
      <c t="s">
        <v>4</v>
      </c>
      <c s="26" t="s">
        <v>3383</v>
      </c>
      <c s="27" t="s">
        <v>782</v>
      </c>
      <c s="28">
        <v>530.516</v>
      </c>
      <c s="27">
        <v>0.0004</v>
      </c>
      <c s="27">
        <f>ROUND(G344*H344,6)</f>
      </c>
      <c r="L344" s="29">
        <v>0</v>
      </c>
      <c s="24">
        <f>ROUND(ROUND(L344,2)*ROUND(G344,3),2)</f>
      </c>
      <c s="27" t="s">
        <v>2797</v>
      </c>
      <c>
        <f>(M344*21)/100</f>
      </c>
      <c t="s">
        <v>27</v>
      </c>
    </row>
    <row r="345" spans="1:5" ht="12.75" customHeight="1">
      <c r="A345" s="30" t="s">
        <v>56</v>
      </c>
      <c r="E345" s="31" t="s">
        <v>3384</v>
      </c>
    </row>
    <row r="346" spans="1:5" ht="12.75" customHeight="1">
      <c r="A346" s="30" t="s">
        <v>57</v>
      </c>
      <c r="E346" s="32" t="s">
        <v>4</v>
      </c>
    </row>
    <row r="347" spans="5:5" ht="12.75" customHeight="1">
      <c r="E347" s="31" t="s">
        <v>3385</v>
      </c>
    </row>
    <row r="348" spans="1:16" ht="12.75" customHeight="1">
      <c r="A348" t="s">
        <v>50</v>
      </c>
      <c s="6" t="s">
        <v>400</v>
      </c>
      <c s="6" t="s">
        <v>3386</v>
      </c>
      <c t="s">
        <v>4</v>
      </c>
      <c s="26" t="s">
        <v>3387</v>
      </c>
      <c s="27" t="s">
        <v>782</v>
      </c>
      <c s="28">
        <v>66</v>
      </c>
      <c s="27">
        <v>0.0004</v>
      </c>
      <c s="27">
        <f>ROUND(G348*H348,6)</f>
      </c>
      <c r="L348" s="29">
        <v>0</v>
      </c>
      <c s="24">
        <f>ROUND(ROUND(L348,2)*ROUND(G348,3),2)</f>
      </c>
      <c s="27" t="s">
        <v>2797</v>
      </c>
      <c>
        <f>(M348*21)/100</f>
      </c>
      <c t="s">
        <v>27</v>
      </c>
    </row>
    <row r="349" spans="1:5" ht="12.75" customHeight="1">
      <c r="A349" s="30" t="s">
        <v>56</v>
      </c>
      <c r="E349" s="31" t="s">
        <v>3388</v>
      </c>
    </row>
    <row r="350" spans="1:5" ht="12.75" customHeight="1">
      <c r="A350" s="30" t="s">
        <v>57</v>
      </c>
      <c r="E350" s="32" t="s">
        <v>4</v>
      </c>
    </row>
    <row r="351" spans="5:5" ht="12.75" customHeight="1">
      <c r="E351" s="31" t="s">
        <v>3385</v>
      </c>
    </row>
    <row r="352" spans="1:16" ht="12.75" customHeight="1">
      <c r="A352" t="s">
        <v>50</v>
      </c>
      <c s="6" t="s">
        <v>401</v>
      </c>
      <c s="6" t="s">
        <v>3389</v>
      </c>
      <c t="s">
        <v>4</v>
      </c>
      <c s="26" t="s">
        <v>3390</v>
      </c>
      <c s="27" t="s">
        <v>782</v>
      </c>
      <c s="28">
        <v>93.44</v>
      </c>
      <c s="27">
        <v>0</v>
      </c>
      <c s="27">
        <f>ROUND(G352*H352,6)</f>
      </c>
      <c r="L352" s="29">
        <v>0</v>
      </c>
      <c s="24">
        <f>ROUND(ROUND(L352,2)*ROUND(G352,3),2)</f>
      </c>
      <c s="27" t="s">
        <v>2797</v>
      </c>
      <c>
        <f>(M352*21)/100</f>
      </c>
      <c t="s">
        <v>27</v>
      </c>
    </row>
    <row r="353" spans="1:5" ht="12.75" customHeight="1">
      <c r="A353" s="30" t="s">
        <v>56</v>
      </c>
      <c r="E353" s="31" t="s">
        <v>3391</v>
      </c>
    </row>
    <row r="354" spans="1:5" ht="12.75" customHeight="1">
      <c r="A354" s="30" t="s">
        <v>57</v>
      </c>
      <c r="E354" s="32" t="s">
        <v>4</v>
      </c>
    </row>
    <row r="355" spans="5:5" ht="12.75" customHeight="1">
      <c r="E355" s="31" t="s">
        <v>3392</v>
      </c>
    </row>
    <row r="356" spans="1:16" ht="12.75" customHeight="1">
      <c r="A356" t="s">
        <v>50</v>
      </c>
      <c s="6" t="s">
        <v>402</v>
      </c>
      <c s="6" t="s">
        <v>3393</v>
      </c>
      <c t="s">
        <v>4</v>
      </c>
      <c s="26" t="s">
        <v>3394</v>
      </c>
      <c s="27" t="s">
        <v>782</v>
      </c>
      <c s="28">
        <v>253.076</v>
      </c>
      <c s="27">
        <v>0</v>
      </c>
      <c s="27">
        <f>ROUND(G356*H356,6)</f>
      </c>
      <c r="L356" s="29">
        <v>0</v>
      </c>
      <c s="24">
        <f>ROUND(ROUND(L356,2)*ROUND(G356,3),2)</f>
      </c>
      <c s="27" t="s">
        <v>2797</v>
      </c>
      <c>
        <f>(M356*21)/100</f>
      </c>
      <c t="s">
        <v>27</v>
      </c>
    </row>
    <row r="357" spans="1:5" ht="12.75" customHeight="1">
      <c r="A357" s="30" t="s">
        <v>56</v>
      </c>
      <c r="E357" s="31" t="s">
        <v>3395</v>
      </c>
    </row>
    <row r="358" spans="1:5" ht="12.75" customHeight="1">
      <c r="A358" s="30" t="s">
        <v>57</v>
      </c>
      <c r="E358" s="32" t="s">
        <v>4</v>
      </c>
    </row>
    <row r="359" spans="5:5" ht="12.75" customHeight="1">
      <c r="E359" s="31" t="s">
        <v>3392</v>
      </c>
    </row>
    <row r="360" spans="1:16" ht="12.75" customHeight="1">
      <c r="A360" t="s">
        <v>50</v>
      </c>
      <c s="6" t="s">
        <v>403</v>
      </c>
      <c s="6" t="s">
        <v>3396</v>
      </c>
      <c t="s">
        <v>4</v>
      </c>
      <c s="26" t="s">
        <v>3397</v>
      </c>
      <c s="27" t="s">
        <v>782</v>
      </c>
      <c s="28">
        <v>31.45</v>
      </c>
      <c s="27">
        <v>0</v>
      </c>
      <c s="27">
        <f>ROUND(G360*H360,6)</f>
      </c>
      <c r="L360" s="29">
        <v>0</v>
      </c>
      <c s="24">
        <f>ROUND(ROUND(L360,2)*ROUND(G360,3),2)</f>
      </c>
      <c s="27" t="s">
        <v>2797</v>
      </c>
      <c>
        <f>(M360*21)/100</f>
      </c>
      <c t="s">
        <v>27</v>
      </c>
    </row>
    <row r="361" spans="1:5" ht="12.75" customHeight="1">
      <c r="A361" s="30" t="s">
        <v>56</v>
      </c>
      <c r="E361" s="31" t="s">
        <v>3398</v>
      </c>
    </row>
    <row r="362" spans="1:5" ht="12.75" customHeight="1">
      <c r="A362" s="30" t="s">
        <v>57</v>
      </c>
      <c r="E362" s="32" t="s">
        <v>4</v>
      </c>
    </row>
    <row r="363" spans="5:5" ht="12.75" customHeight="1">
      <c r="E363" s="31" t="s">
        <v>3399</v>
      </c>
    </row>
    <row r="364" spans="1:16" ht="12.75" customHeight="1">
      <c r="A364" t="s">
        <v>50</v>
      </c>
      <c s="6" t="s">
        <v>404</v>
      </c>
      <c s="6" t="s">
        <v>3400</v>
      </c>
      <c t="s">
        <v>4</v>
      </c>
      <c s="26" t="s">
        <v>3401</v>
      </c>
      <c s="27" t="s">
        <v>782</v>
      </c>
      <c s="28">
        <v>55.94</v>
      </c>
      <c s="27">
        <v>0</v>
      </c>
      <c s="27">
        <f>ROUND(G364*H364,6)</f>
      </c>
      <c r="L364" s="29">
        <v>0</v>
      </c>
      <c s="24">
        <f>ROUND(ROUND(L364,2)*ROUND(G364,3),2)</f>
      </c>
      <c s="27" t="s">
        <v>2797</v>
      </c>
      <c>
        <f>(M364*21)/100</f>
      </c>
      <c t="s">
        <v>27</v>
      </c>
    </row>
    <row r="365" spans="1:5" ht="12.75" customHeight="1">
      <c r="A365" s="30" t="s">
        <v>56</v>
      </c>
      <c r="E365" s="31" t="s">
        <v>3402</v>
      </c>
    </row>
    <row r="366" spans="1:5" ht="12.75" customHeight="1">
      <c r="A366" s="30" t="s">
        <v>57</v>
      </c>
      <c r="E366" s="32" t="s">
        <v>4</v>
      </c>
    </row>
    <row r="367" spans="5:5" ht="12.75" customHeight="1">
      <c r="E367" s="31" t="s">
        <v>3399</v>
      </c>
    </row>
    <row r="368" spans="1:16" ht="12.75" customHeight="1">
      <c r="A368" t="s">
        <v>50</v>
      </c>
      <c s="6" t="s">
        <v>405</v>
      </c>
      <c s="6" t="s">
        <v>3403</v>
      </c>
      <c t="s">
        <v>4</v>
      </c>
      <c s="26" t="s">
        <v>3404</v>
      </c>
      <c s="27" t="s">
        <v>782</v>
      </c>
      <c s="28">
        <v>29.26</v>
      </c>
      <c s="27">
        <v>0</v>
      </c>
      <c s="27">
        <f>ROUND(G368*H368,6)</f>
      </c>
      <c r="L368" s="29">
        <v>0</v>
      </c>
      <c s="24">
        <f>ROUND(ROUND(L368,2)*ROUND(G368,3),2)</f>
      </c>
      <c s="27" t="s">
        <v>2797</v>
      </c>
      <c>
        <f>(M368*21)/100</f>
      </c>
      <c t="s">
        <v>27</v>
      </c>
    </row>
    <row r="369" spans="1:5" ht="12.75" customHeight="1">
      <c r="A369" s="30" t="s">
        <v>56</v>
      </c>
      <c r="E369" s="31" t="s">
        <v>3405</v>
      </c>
    </row>
    <row r="370" spans="1:5" ht="12.75" customHeight="1">
      <c r="A370" s="30" t="s">
        <v>57</v>
      </c>
      <c r="E370" s="32" t="s">
        <v>4</v>
      </c>
    </row>
    <row r="371" spans="5:5" ht="12.75" customHeight="1">
      <c r="E371" s="31" t="s">
        <v>3399</v>
      </c>
    </row>
    <row r="372" spans="1:16" ht="12.75" customHeight="1">
      <c r="A372" t="s">
        <v>50</v>
      </c>
      <c s="6" t="s">
        <v>406</v>
      </c>
      <c s="6" t="s">
        <v>3406</v>
      </c>
      <c t="s">
        <v>4</v>
      </c>
      <c s="26" t="s">
        <v>3407</v>
      </c>
      <c s="27" t="s">
        <v>782</v>
      </c>
      <c s="28">
        <v>368.64</v>
      </c>
      <c s="27">
        <v>0.00452</v>
      </c>
      <c s="27">
        <f>ROUND(G372*H372,6)</f>
      </c>
      <c r="L372" s="29">
        <v>0</v>
      </c>
      <c s="24">
        <f>ROUND(ROUND(L372,2)*ROUND(G372,3),2)</f>
      </c>
      <c s="27" t="s">
        <v>2797</v>
      </c>
      <c>
        <f>(M372*21)/100</f>
      </c>
      <c t="s">
        <v>27</v>
      </c>
    </row>
    <row r="373" spans="1:5" ht="12.75" customHeight="1">
      <c r="A373" s="30" t="s">
        <v>56</v>
      </c>
      <c r="E373" s="31" t="s">
        <v>3408</v>
      </c>
    </row>
    <row r="374" spans="1:5" ht="12.75" customHeight="1">
      <c r="A374" s="30" t="s">
        <v>57</v>
      </c>
      <c r="E374" s="32" t="s">
        <v>4</v>
      </c>
    </row>
    <row r="375" spans="5:5" ht="12.75" customHeight="1">
      <c r="E375" s="31" t="s">
        <v>4</v>
      </c>
    </row>
    <row r="376" spans="1:16" ht="12.75" customHeight="1">
      <c r="A376" t="s">
        <v>50</v>
      </c>
      <c s="6" t="s">
        <v>407</v>
      </c>
      <c s="6" t="s">
        <v>3409</v>
      </c>
      <c t="s">
        <v>4</v>
      </c>
      <c s="26" t="s">
        <v>3410</v>
      </c>
      <c s="27" t="s">
        <v>782</v>
      </c>
      <c s="28">
        <v>348.4</v>
      </c>
      <c s="27">
        <v>0.00452</v>
      </c>
      <c s="27">
        <f>ROUND(G376*H376,6)</f>
      </c>
      <c r="L376" s="29">
        <v>0</v>
      </c>
      <c s="24">
        <f>ROUND(ROUND(L376,2)*ROUND(G376,3),2)</f>
      </c>
      <c s="27" t="s">
        <v>2797</v>
      </c>
      <c>
        <f>(M376*21)/100</f>
      </c>
      <c t="s">
        <v>27</v>
      </c>
    </row>
    <row r="377" spans="1:5" ht="12.75" customHeight="1">
      <c r="A377" s="30" t="s">
        <v>56</v>
      </c>
      <c r="E377" s="31" t="s">
        <v>3411</v>
      </c>
    </row>
    <row r="378" spans="1:5" ht="12.75" customHeight="1">
      <c r="A378" s="30" t="s">
        <v>57</v>
      </c>
      <c r="E378" s="32" t="s">
        <v>4</v>
      </c>
    </row>
    <row r="379" spans="5:5" ht="12.75" customHeight="1">
      <c r="E379" s="31" t="s">
        <v>4</v>
      </c>
    </row>
    <row r="380" spans="1:13" ht="12.75" customHeight="1">
      <c r="A380" t="s">
        <v>47</v>
      </c>
      <c r="C380" s="7" t="s">
        <v>3412</v>
      </c>
      <c r="E380" s="25" t="s">
        <v>3413</v>
      </c>
      <c r="J380" s="24">
        <f>0</f>
      </c>
      <c s="24">
        <f>0</f>
      </c>
      <c s="24">
        <f>0+L381+L385+L389+L393+L397+L401+L405+L409+L413+L417+L421+L425</f>
      </c>
      <c s="24">
        <f>0+M381+M385+M389+M393+M397+M401+M405+M409+M413+M417+M421+M425</f>
      </c>
    </row>
    <row r="381" spans="1:16" ht="12.75" customHeight="1">
      <c r="A381" t="s">
        <v>50</v>
      </c>
      <c s="6" t="s">
        <v>408</v>
      </c>
      <c s="6" t="s">
        <v>3362</v>
      </c>
      <c t="s">
        <v>4</v>
      </c>
      <c s="26" t="s">
        <v>3363</v>
      </c>
      <c s="27" t="s">
        <v>3364</v>
      </c>
      <c s="28">
        <v>8.19</v>
      </c>
      <c s="27">
        <v>0.001</v>
      </c>
      <c s="27">
        <f>ROUND(G381*H381,6)</f>
      </c>
      <c r="L381" s="29">
        <v>0</v>
      </c>
      <c s="24">
        <f>ROUND(ROUND(L381,2)*ROUND(G381,3),2)</f>
      </c>
      <c s="27" t="s">
        <v>2797</v>
      </c>
      <c>
        <f>(M381*21)/100</f>
      </c>
      <c t="s">
        <v>27</v>
      </c>
    </row>
    <row r="382" spans="1:5" ht="12.75" customHeight="1">
      <c r="A382" s="30" t="s">
        <v>56</v>
      </c>
      <c r="E382" s="31" t="s">
        <v>3363</v>
      </c>
    </row>
    <row r="383" spans="1:5" ht="12.75" customHeight="1">
      <c r="A383" s="30" t="s">
        <v>57</v>
      </c>
      <c r="E383" s="32" t="s">
        <v>4</v>
      </c>
    </row>
    <row r="384" spans="5:5" ht="12.75" customHeight="1">
      <c r="E384" s="31" t="s">
        <v>4</v>
      </c>
    </row>
    <row r="385" spans="1:16" ht="12.75" customHeight="1">
      <c r="A385" t="s">
        <v>50</v>
      </c>
      <c s="6" t="s">
        <v>411</v>
      </c>
      <c s="6" t="s">
        <v>3414</v>
      </c>
      <c t="s">
        <v>4</v>
      </c>
      <c s="26" t="s">
        <v>3415</v>
      </c>
      <c s="27" t="s">
        <v>782</v>
      </c>
      <c s="28">
        <v>38.712</v>
      </c>
      <c s="27">
        <v>0.0022</v>
      </c>
      <c s="27">
        <f>ROUND(G385*H385,6)</f>
      </c>
      <c r="L385" s="29">
        <v>0</v>
      </c>
      <c s="24">
        <f>ROUND(ROUND(L385,2)*ROUND(G385,3),2)</f>
      </c>
      <c s="27" t="s">
        <v>2797</v>
      </c>
      <c>
        <f>(M385*21)/100</f>
      </c>
      <c t="s">
        <v>27</v>
      </c>
    </row>
    <row r="386" spans="1:5" ht="12.75" customHeight="1">
      <c r="A386" s="30" t="s">
        <v>56</v>
      </c>
      <c r="E386" s="31" t="s">
        <v>3415</v>
      </c>
    </row>
    <row r="387" spans="1:5" ht="12.75" customHeight="1">
      <c r="A387" s="30" t="s">
        <v>57</v>
      </c>
      <c r="E387" s="32" t="s">
        <v>4</v>
      </c>
    </row>
    <row r="388" spans="5:5" ht="12.75" customHeight="1">
      <c r="E388" s="31" t="s">
        <v>4</v>
      </c>
    </row>
    <row r="389" spans="1:16" ht="12.75" customHeight="1">
      <c r="A389" t="s">
        <v>50</v>
      </c>
      <c s="6" t="s">
        <v>414</v>
      </c>
      <c s="6" t="s">
        <v>3367</v>
      </c>
      <c t="s">
        <v>4</v>
      </c>
      <c s="26" t="s">
        <v>3368</v>
      </c>
      <c s="27" t="s">
        <v>782</v>
      </c>
      <c s="28">
        <v>27.95</v>
      </c>
      <c s="27">
        <v>0.001</v>
      </c>
      <c s="27">
        <f>ROUND(G389*H389,6)</f>
      </c>
      <c r="L389" s="29">
        <v>0</v>
      </c>
      <c s="24">
        <f>ROUND(ROUND(L389,2)*ROUND(G389,3),2)</f>
      </c>
      <c s="27" t="s">
        <v>2797</v>
      </c>
      <c>
        <f>(M389*21)/100</f>
      </c>
      <c t="s">
        <v>27</v>
      </c>
    </row>
    <row r="390" spans="1:5" ht="12.75" customHeight="1">
      <c r="A390" s="30" t="s">
        <v>56</v>
      </c>
      <c r="E390" s="31" t="s">
        <v>3368</v>
      </c>
    </row>
    <row r="391" spans="1:5" ht="12.75" customHeight="1">
      <c r="A391" s="30" t="s">
        <v>57</v>
      </c>
      <c r="E391" s="32" t="s">
        <v>4</v>
      </c>
    </row>
    <row r="392" spans="5:5" ht="12.75" customHeight="1">
      <c r="E392" s="31" t="s">
        <v>4</v>
      </c>
    </row>
    <row r="393" spans="1:16" ht="12.75" customHeight="1">
      <c r="A393" t="s">
        <v>50</v>
      </c>
      <c s="6" t="s">
        <v>415</v>
      </c>
      <c s="6" t="s">
        <v>3371</v>
      </c>
      <c t="s">
        <v>4</v>
      </c>
      <c s="26" t="s">
        <v>3372</v>
      </c>
      <c s="27" t="s">
        <v>782</v>
      </c>
      <c s="28">
        <v>38.712</v>
      </c>
      <c s="27">
        <v>0.0003</v>
      </c>
      <c s="27">
        <f>ROUND(G393*H393,6)</f>
      </c>
      <c r="L393" s="29">
        <v>0</v>
      </c>
      <c s="24">
        <f>ROUND(ROUND(L393,2)*ROUND(G393,3),2)</f>
      </c>
      <c s="27" t="s">
        <v>2797</v>
      </c>
      <c>
        <f>(M393*21)/100</f>
      </c>
      <c t="s">
        <v>27</v>
      </c>
    </row>
    <row r="394" spans="1:5" ht="12.75" customHeight="1">
      <c r="A394" s="30" t="s">
        <v>56</v>
      </c>
      <c r="E394" s="31" t="s">
        <v>3372</v>
      </c>
    </row>
    <row r="395" spans="1:5" ht="12.75" customHeight="1">
      <c r="A395" s="30" t="s">
        <v>57</v>
      </c>
      <c r="E395" s="32" t="s">
        <v>4</v>
      </c>
    </row>
    <row r="396" spans="5:5" ht="12.75" customHeight="1">
      <c r="E396" s="31" t="s">
        <v>4</v>
      </c>
    </row>
    <row r="397" spans="1:16" ht="12.75" customHeight="1">
      <c r="A397" t="s">
        <v>50</v>
      </c>
      <c s="6" t="s">
        <v>1530</v>
      </c>
      <c s="6" t="s">
        <v>3416</v>
      </c>
      <c t="s">
        <v>4</v>
      </c>
      <c s="26" t="s">
        <v>3417</v>
      </c>
      <c s="27" t="s">
        <v>782</v>
      </c>
      <c s="28">
        <v>32.759</v>
      </c>
      <c s="27">
        <v>0</v>
      </c>
      <c s="27">
        <f>ROUND(G397*H397,6)</f>
      </c>
      <c r="L397" s="29">
        <v>0</v>
      </c>
      <c s="24">
        <f>ROUND(ROUND(L397,2)*ROUND(G397,3),2)</f>
      </c>
      <c s="27" t="s">
        <v>2797</v>
      </c>
      <c>
        <f>(M397*21)/100</f>
      </c>
      <c t="s">
        <v>27</v>
      </c>
    </row>
    <row r="398" spans="1:5" ht="12.75" customHeight="1">
      <c r="A398" s="30" t="s">
        <v>56</v>
      </c>
      <c r="E398" s="31" t="s">
        <v>3418</v>
      </c>
    </row>
    <row r="399" spans="1:5" ht="12.75" customHeight="1">
      <c r="A399" s="30" t="s">
        <v>57</v>
      </c>
      <c r="E399" s="32" t="s">
        <v>4</v>
      </c>
    </row>
    <row r="400" spans="5:5" ht="12.75" customHeight="1">
      <c r="E400" s="31" t="s">
        <v>3419</v>
      </c>
    </row>
    <row r="401" spans="1:16" ht="12.75" customHeight="1">
      <c r="A401" t="s">
        <v>50</v>
      </c>
      <c s="6" t="s">
        <v>1531</v>
      </c>
      <c s="6" t="s">
        <v>3420</v>
      </c>
      <c t="s">
        <v>4</v>
      </c>
      <c s="26" t="s">
        <v>3421</v>
      </c>
      <c s="27" t="s">
        <v>782</v>
      </c>
      <c s="28">
        <v>24.304</v>
      </c>
      <c s="27">
        <v>0.00036</v>
      </c>
      <c s="27">
        <f>ROUND(G401*H401,6)</f>
      </c>
      <c r="L401" s="29">
        <v>0</v>
      </c>
      <c s="24">
        <f>ROUND(ROUND(L401,2)*ROUND(G401,3),2)</f>
      </c>
      <c s="27" t="s">
        <v>2797</v>
      </c>
      <c>
        <f>(M401*21)/100</f>
      </c>
      <c t="s">
        <v>27</v>
      </c>
    </row>
    <row r="402" spans="1:5" ht="12.75" customHeight="1">
      <c r="A402" s="30" t="s">
        <v>56</v>
      </c>
      <c r="E402" s="31" t="s">
        <v>3422</v>
      </c>
    </row>
    <row r="403" spans="1:5" ht="12.75" customHeight="1">
      <c r="A403" s="30" t="s">
        <v>57</v>
      </c>
      <c r="E403" s="32" t="s">
        <v>4</v>
      </c>
    </row>
    <row r="404" spans="5:5" ht="12.75" customHeight="1">
      <c r="E404" s="31" t="s">
        <v>3423</v>
      </c>
    </row>
    <row r="405" spans="1:16" ht="12.75" customHeight="1">
      <c r="A405" t="s">
        <v>50</v>
      </c>
      <c s="6" t="s">
        <v>1532</v>
      </c>
      <c s="6" t="s">
        <v>3424</v>
      </c>
      <c t="s">
        <v>4</v>
      </c>
      <c s="26" t="s">
        <v>3425</v>
      </c>
      <c s="27" t="s">
        <v>82</v>
      </c>
      <c s="28">
        <v>13.42</v>
      </c>
      <c s="27">
        <v>0.0006</v>
      </c>
      <c s="27">
        <f>ROUND(G405*H405,6)</f>
      </c>
      <c r="L405" s="29">
        <v>0</v>
      </c>
      <c s="24">
        <f>ROUND(ROUND(L405,2)*ROUND(G405,3),2)</f>
      </c>
      <c s="27" t="s">
        <v>2797</v>
      </c>
      <c>
        <f>(M405*21)/100</f>
      </c>
      <c t="s">
        <v>27</v>
      </c>
    </row>
    <row r="406" spans="1:5" ht="12.75" customHeight="1">
      <c r="A406" s="30" t="s">
        <v>56</v>
      </c>
      <c r="E406" s="31" t="s">
        <v>3426</v>
      </c>
    </row>
    <row r="407" spans="1:5" ht="12.75" customHeight="1">
      <c r="A407" s="30" t="s">
        <v>57</v>
      </c>
      <c r="E407" s="32" t="s">
        <v>4</v>
      </c>
    </row>
    <row r="408" spans="5:5" ht="12.75" customHeight="1">
      <c r="E408" s="31" t="s">
        <v>3427</v>
      </c>
    </row>
    <row r="409" spans="1:16" ht="12.75" customHeight="1">
      <c r="A409" t="s">
        <v>50</v>
      </c>
      <c s="6" t="s">
        <v>1533</v>
      </c>
      <c s="6" t="s">
        <v>3428</v>
      </c>
      <c t="s">
        <v>4</v>
      </c>
      <c s="26" t="s">
        <v>3429</v>
      </c>
      <c s="27" t="s">
        <v>82</v>
      </c>
      <c s="28">
        <v>13.42</v>
      </c>
      <c s="27">
        <v>0.0006</v>
      </c>
      <c s="27">
        <f>ROUND(G409*H409,6)</f>
      </c>
      <c r="L409" s="29">
        <v>0</v>
      </c>
      <c s="24">
        <f>ROUND(ROUND(L409,2)*ROUND(G409,3),2)</f>
      </c>
      <c s="27" t="s">
        <v>2797</v>
      </c>
      <c>
        <f>(M409*21)/100</f>
      </c>
      <c t="s">
        <v>27</v>
      </c>
    </row>
    <row r="410" spans="1:5" ht="12.75" customHeight="1">
      <c r="A410" s="30" t="s">
        <v>56</v>
      </c>
      <c r="E410" s="31" t="s">
        <v>3430</v>
      </c>
    </row>
    <row r="411" spans="1:5" ht="12.75" customHeight="1">
      <c r="A411" s="30" t="s">
        <v>57</v>
      </c>
      <c r="E411" s="32" t="s">
        <v>4</v>
      </c>
    </row>
    <row r="412" spans="5:5" ht="12.75" customHeight="1">
      <c r="E412" s="31" t="s">
        <v>3427</v>
      </c>
    </row>
    <row r="413" spans="1:16" ht="12.75" customHeight="1">
      <c r="A413" t="s">
        <v>50</v>
      </c>
      <c s="6" t="s">
        <v>1535</v>
      </c>
      <c s="6" t="s">
        <v>3431</v>
      </c>
      <c t="s">
        <v>4</v>
      </c>
      <c s="26" t="s">
        <v>3432</v>
      </c>
      <c s="27" t="s">
        <v>82</v>
      </c>
      <c s="28">
        <v>14.82</v>
      </c>
      <c s="27">
        <v>0.00162</v>
      </c>
      <c s="27">
        <f>ROUND(G413*H413,6)</f>
      </c>
      <c r="L413" s="29">
        <v>0</v>
      </c>
      <c s="24">
        <f>ROUND(ROUND(L413,2)*ROUND(G413,3),2)</f>
      </c>
      <c s="27" t="s">
        <v>2797</v>
      </c>
      <c>
        <f>(M413*21)/100</f>
      </c>
      <c t="s">
        <v>27</v>
      </c>
    </row>
    <row r="414" spans="1:5" ht="12.75" customHeight="1">
      <c r="A414" s="30" t="s">
        <v>56</v>
      </c>
      <c r="E414" s="31" t="s">
        <v>3433</v>
      </c>
    </row>
    <row r="415" spans="1:5" ht="12.75" customHeight="1">
      <c r="A415" s="30" t="s">
        <v>57</v>
      </c>
      <c r="E415" s="32" t="s">
        <v>4</v>
      </c>
    </row>
    <row r="416" spans="5:5" ht="12.75" customHeight="1">
      <c r="E416" s="31" t="s">
        <v>3427</v>
      </c>
    </row>
    <row r="417" spans="1:16" ht="12.75" customHeight="1">
      <c r="A417" t="s">
        <v>50</v>
      </c>
      <c s="6" t="s">
        <v>1539</v>
      </c>
      <c s="6" t="s">
        <v>3434</v>
      </c>
      <c t="s">
        <v>4</v>
      </c>
      <c s="26" t="s">
        <v>3435</v>
      </c>
      <c s="27" t="s">
        <v>782</v>
      </c>
      <c s="28">
        <v>11.432</v>
      </c>
      <c s="27">
        <v>0.00015</v>
      </c>
      <c s="27">
        <f>ROUND(G417*H417,6)</f>
      </c>
      <c r="L417" s="29">
        <v>0</v>
      </c>
      <c s="24">
        <f>ROUND(ROUND(L417,2)*ROUND(G417,3),2)</f>
      </c>
      <c s="27" t="s">
        <v>2797</v>
      </c>
      <c>
        <f>(M417*21)/100</f>
      </c>
      <c t="s">
        <v>27</v>
      </c>
    </row>
    <row r="418" spans="1:5" ht="12.75" customHeight="1">
      <c r="A418" s="30" t="s">
        <v>56</v>
      </c>
      <c r="E418" s="31" t="s">
        <v>3436</v>
      </c>
    </row>
    <row r="419" spans="1:5" ht="12.75" customHeight="1">
      <c r="A419" s="30" t="s">
        <v>57</v>
      </c>
      <c r="E419" s="32" t="s">
        <v>4</v>
      </c>
    </row>
    <row r="420" spans="5:5" ht="12.75" customHeight="1">
      <c r="E420" s="31" t="s">
        <v>3437</v>
      </c>
    </row>
    <row r="421" spans="1:16" ht="12.75" customHeight="1">
      <c r="A421" t="s">
        <v>50</v>
      </c>
      <c s="6" t="s">
        <v>1542</v>
      </c>
      <c s="6" t="s">
        <v>3438</v>
      </c>
      <c t="s">
        <v>4</v>
      </c>
      <c s="26" t="s">
        <v>3439</v>
      </c>
      <c s="27" t="s">
        <v>782</v>
      </c>
      <c s="28">
        <v>22.231</v>
      </c>
      <c s="27">
        <v>0.00042</v>
      </c>
      <c s="27">
        <f>ROUND(G421*H421,6)</f>
      </c>
      <c r="L421" s="29">
        <v>0</v>
      </c>
      <c s="24">
        <f>ROUND(ROUND(L421,2)*ROUND(G421,3),2)</f>
      </c>
      <c s="27" t="s">
        <v>2797</v>
      </c>
      <c>
        <f>(M421*21)/100</f>
      </c>
      <c t="s">
        <v>27</v>
      </c>
    </row>
    <row r="422" spans="1:5" ht="12.75" customHeight="1">
      <c r="A422" s="30" t="s">
        <v>56</v>
      </c>
      <c r="E422" s="31" t="s">
        <v>3440</v>
      </c>
    </row>
    <row r="423" spans="1:5" ht="12.75" customHeight="1">
      <c r="A423" s="30" t="s">
        <v>57</v>
      </c>
      <c r="E423" s="32" t="s">
        <v>4</v>
      </c>
    </row>
    <row r="424" spans="5:5" ht="12.75" customHeight="1">
      <c r="E424" s="31" t="s">
        <v>3437</v>
      </c>
    </row>
    <row r="425" spans="1:16" ht="12.75" customHeight="1">
      <c r="A425" t="s">
        <v>50</v>
      </c>
      <c s="6" t="s">
        <v>1543</v>
      </c>
      <c s="6" t="s">
        <v>3441</v>
      </c>
      <c t="s">
        <v>4</v>
      </c>
      <c s="26" t="s">
        <v>3442</v>
      </c>
      <c s="27" t="s">
        <v>782</v>
      </c>
      <c s="28">
        <v>33.663</v>
      </c>
      <c s="27">
        <v>0</v>
      </c>
      <c s="27">
        <f>ROUND(G425*H425,6)</f>
      </c>
      <c r="L425" s="29">
        <v>0</v>
      </c>
      <c s="24">
        <f>ROUND(ROUND(L425,2)*ROUND(G425,3),2)</f>
      </c>
      <c s="27" t="s">
        <v>2797</v>
      </c>
      <c>
        <f>(M425*21)/100</f>
      </c>
      <c t="s">
        <v>27</v>
      </c>
    </row>
    <row r="426" spans="1:5" ht="12.75" customHeight="1">
      <c r="A426" s="30" t="s">
        <v>56</v>
      </c>
      <c r="E426" s="31" t="s">
        <v>3443</v>
      </c>
    </row>
    <row r="427" spans="1:5" ht="12.75" customHeight="1">
      <c r="A427" s="30" t="s">
        <v>57</v>
      </c>
      <c r="E427" s="32" t="s">
        <v>4</v>
      </c>
    </row>
    <row r="428" spans="5:5" ht="12.75" customHeight="1">
      <c r="E428" s="31" t="s">
        <v>3444</v>
      </c>
    </row>
    <row r="429" spans="1:13" ht="12.75" customHeight="1">
      <c r="A429" t="s">
        <v>47</v>
      </c>
      <c r="C429" s="7" t="s">
        <v>3445</v>
      </c>
      <c r="E429" s="25" t="s">
        <v>3446</v>
      </c>
      <c r="J429" s="24">
        <f>0</f>
      </c>
      <c s="24">
        <f>0</f>
      </c>
      <c s="24">
        <f>0+L430+L434+L438+L442+L446+L450+L454+L458+L462+L466</f>
      </c>
      <c s="24">
        <f>0+M430+M434+M438+M442+M446+M450+M454+M458+M462+M466</f>
      </c>
    </row>
    <row r="430" spans="1:16" ht="12.75" customHeight="1">
      <c r="A430" t="s">
        <v>50</v>
      </c>
      <c s="6" t="s">
        <v>1545</v>
      </c>
      <c s="6" t="s">
        <v>3447</v>
      </c>
      <c t="s">
        <v>4</v>
      </c>
      <c s="26" t="s">
        <v>3448</v>
      </c>
      <c s="27" t="s">
        <v>782</v>
      </c>
      <c s="28">
        <v>23.734</v>
      </c>
      <c s="27">
        <v>0.0024</v>
      </c>
      <c s="27">
        <f>ROUND(G430*H430,6)</f>
      </c>
      <c r="L430" s="29">
        <v>0</v>
      </c>
      <c s="24">
        <f>ROUND(ROUND(L430,2)*ROUND(G430,3),2)</f>
      </c>
      <c s="27" t="s">
        <v>2797</v>
      </c>
      <c>
        <f>(M430*21)/100</f>
      </c>
      <c t="s">
        <v>27</v>
      </c>
    </row>
    <row r="431" spans="1:5" ht="12.75" customHeight="1">
      <c r="A431" s="30" t="s">
        <v>56</v>
      </c>
      <c r="E431" s="31" t="s">
        <v>3448</v>
      </c>
    </row>
    <row r="432" spans="1:5" ht="12.75" customHeight="1">
      <c r="A432" s="30" t="s">
        <v>57</v>
      </c>
      <c r="E432" s="32" t="s">
        <v>4</v>
      </c>
    </row>
    <row r="433" spans="5:5" ht="12.75" customHeight="1">
      <c r="E433" s="31" t="s">
        <v>4</v>
      </c>
    </row>
    <row r="434" spans="1:16" ht="12.75" customHeight="1">
      <c r="A434" t="s">
        <v>50</v>
      </c>
      <c s="6" t="s">
        <v>1548</v>
      </c>
      <c s="6" t="s">
        <v>3449</v>
      </c>
      <c t="s">
        <v>4</v>
      </c>
      <c s="26" t="s">
        <v>3450</v>
      </c>
      <c s="27" t="s">
        <v>66</v>
      </c>
      <c s="28">
        <v>2.298</v>
      </c>
      <c s="27">
        <v>0.025</v>
      </c>
      <c s="27">
        <f>ROUND(G434*H434,6)</f>
      </c>
      <c r="L434" s="29">
        <v>0</v>
      </c>
      <c s="24">
        <f>ROUND(ROUND(L434,2)*ROUND(G434,3),2)</f>
      </c>
      <c s="27" t="s">
        <v>2797</v>
      </c>
      <c>
        <f>(M434*21)/100</f>
      </c>
      <c t="s">
        <v>27</v>
      </c>
    </row>
    <row r="435" spans="1:5" ht="12.75" customHeight="1">
      <c r="A435" s="30" t="s">
        <v>56</v>
      </c>
      <c r="E435" s="31" t="s">
        <v>3450</v>
      </c>
    </row>
    <row r="436" spans="1:5" ht="12.75" customHeight="1">
      <c r="A436" s="30" t="s">
        <v>57</v>
      </c>
      <c r="E436" s="32" t="s">
        <v>4</v>
      </c>
    </row>
    <row r="437" spans="5:5" ht="12.75" customHeight="1">
      <c r="E437" s="31" t="s">
        <v>4</v>
      </c>
    </row>
    <row r="438" spans="1:16" ht="12.75" customHeight="1">
      <c r="A438" t="s">
        <v>50</v>
      </c>
      <c s="6" t="s">
        <v>1791</v>
      </c>
      <c s="6" t="s">
        <v>3451</v>
      </c>
      <c t="s">
        <v>4</v>
      </c>
      <c s="26" t="s">
        <v>3452</v>
      </c>
      <c s="27" t="s">
        <v>782</v>
      </c>
      <c s="28">
        <v>7.02</v>
      </c>
      <c s="27">
        <v>0.0018</v>
      </c>
      <c s="27">
        <f>ROUND(G438*H438,6)</f>
      </c>
      <c r="L438" s="29">
        <v>0</v>
      </c>
      <c s="24">
        <f>ROUND(ROUND(L438,2)*ROUND(G438,3),2)</f>
      </c>
      <c s="27" t="s">
        <v>2797</v>
      </c>
      <c>
        <f>(M438*21)/100</f>
      </c>
      <c t="s">
        <v>27</v>
      </c>
    </row>
    <row r="439" spans="1:5" ht="12.75" customHeight="1">
      <c r="A439" s="30" t="s">
        <v>56</v>
      </c>
      <c r="E439" s="31" t="s">
        <v>3452</v>
      </c>
    </row>
    <row r="440" spans="1:5" ht="12.75" customHeight="1">
      <c r="A440" s="30" t="s">
        <v>57</v>
      </c>
      <c r="E440" s="32" t="s">
        <v>4</v>
      </c>
    </row>
    <row r="441" spans="5:5" ht="12.75" customHeight="1">
      <c r="E441" s="31" t="s">
        <v>4</v>
      </c>
    </row>
    <row r="442" spans="1:16" ht="12.75" customHeight="1">
      <c r="A442" t="s">
        <v>50</v>
      </c>
      <c s="6" t="s">
        <v>1792</v>
      </c>
      <c s="6" t="s">
        <v>3290</v>
      </c>
      <c t="s">
        <v>4</v>
      </c>
      <c s="26" t="s">
        <v>3291</v>
      </c>
      <c s="27" t="s">
        <v>782</v>
      </c>
      <c s="28">
        <v>30.723</v>
      </c>
      <c s="27">
        <v>0.0024</v>
      </c>
      <c s="27">
        <f>ROUND(G442*H442,6)</f>
      </c>
      <c r="L442" s="29">
        <v>0</v>
      </c>
      <c s="24">
        <f>ROUND(ROUND(L442,2)*ROUND(G442,3),2)</f>
      </c>
      <c s="27" t="s">
        <v>2797</v>
      </c>
      <c>
        <f>(M442*21)/100</f>
      </c>
      <c t="s">
        <v>27</v>
      </c>
    </row>
    <row r="443" spans="1:5" ht="12.75" customHeight="1">
      <c r="A443" s="30" t="s">
        <v>56</v>
      </c>
      <c r="E443" s="31" t="s">
        <v>3291</v>
      </c>
    </row>
    <row r="444" spans="1:5" ht="12.75" customHeight="1">
      <c r="A444" s="30" t="s">
        <v>57</v>
      </c>
      <c r="E444" s="32" t="s">
        <v>4</v>
      </c>
    </row>
    <row r="445" spans="5:5" ht="12.75" customHeight="1">
      <c r="E445" s="31" t="s">
        <v>4</v>
      </c>
    </row>
    <row r="446" spans="1:16" ht="12.75" customHeight="1">
      <c r="A446" t="s">
        <v>50</v>
      </c>
      <c s="6" t="s">
        <v>1793</v>
      </c>
      <c s="6" t="s">
        <v>3453</v>
      </c>
      <c t="s">
        <v>4</v>
      </c>
      <c s="26" t="s">
        <v>3454</v>
      </c>
      <c s="27" t="s">
        <v>66</v>
      </c>
      <c s="28">
        <v>0.087</v>
      </c>
      <c s="27">
        <v>0.03</v>
      </c>
      <c s="27">
        <f>ROUND(G446*H446,6)</f>
      </c>
      <c r="L446" s="29">
        <v>0</v>
      </c>
      <c s="24">
        <f>ROUND(ROUND(L446,2)*ROUND(G446,3),2)</f>
      </c>
      <c s="27" t="s">
        <v>2797</v>
      </c>
      <c>
        <f>(M446*21)/100</f>
      </c>
      <c t="s">
        <v>27</v>
      </c>
    </row>
    <row r="447" spans="1:5" ht="12.75" customHeight="1">
      <c r="A447" s="30" t="s">
        <v>56</v>
      </c>
      <c r="E447" s="31" t="s">
        <v>3454</v>
      </c>
    </row>
    <row r="448" spans="1:5" ht="12.75" customHeight="1">
      <c r="A448" s="30" t="s">
        <v>57</v>
      </c>
      <c r="E448" s="32" t="s">
        <v>4</v>
      </c>
    </row>
    <row r="449" spans="5:5" ht="12.75" customHeight="1">
      <c r="E449" s="31" t="s">
        <v>4</v>
      </c>
    </row>
    <row r="450" spans="1:16" ht="12.75" customHeight="1">
      <c r="A450" t="s">
        <v>50</v>
      </c>
      <c s="6" t="s">
        <v>1794</v>
      </c>
      <c s="6" t="s">
        <v>3455</v>
      </c>
      <c t="s">
        <v>4</v>
      </c>
      <c s="26" t="s">
        <v>3456</v>
      </c>
      <c s="27" t="s">
        <v>782</v>
      </c>
      <c s="28">
        <v>29.26</v>
      </c>
      <c s="27">
        <v>0.006</v>
      </c>
      <c s="27">
        <f>ROUND(G450*H450,6)</f>
      </c>
      <c r="L450" s="29">
        <v>0</v>
      </c>
      <c s="24">
        <f>ROUND(ROUND(L450,2)*ROUND(G450,3),2)</f>
      </c>
      <c s="27" t="s">
        <v>2797</v>
      </c>
      <c>
        <f>(M450*21)/100</f>
      </c>
      <c t="s">
        <v>27</v>
      </c>
    </row>
    <row r="451" spans="1:5" ht="12.75" customHeight="1">
      <c r="A451" s="30" t="s">
        <v>56</v>
      </c>
      <c r="E451" s="31" t="s">
        <v>3457</v>
      </c>
    </row>
    <row r="452" spans="1:5" ht="12.75" customHeight="1">
      <c r="A452" s="30" t="s">
        <v>57</v>
      </c>
      <c r="E452" s="32" t="s">
        <v>4</v>
      </c>
    </row>
    <row r="453" spans="5:5" ht="12.75" customHeight="1">
      <c r="E453" s="31" t="s">
        <v>3458</v>
      </c>
    </row>
    <row r="454" spans="1:16" ht="12.75" customHeight="1">
      <c r="A454" t="s">
        <v>50</v>
      </c>
      <c s="6" t="s">
        <v>1795</v>
      </c>
      <c s="6" t="s">
        <v>3459</v>
      </c>
      <c t="s">
        <v>4</v>
      </c>
      <c s="26" t="s">
        <v>3460</v>
      </c>
      <c s="27" t="s">
        <v>782</v>
      </c>
      <c s="28">
        <v>23.043</v>
      </c>
      <c s="27">
        <v>0.00116</v>
      </c>
      <c s="27">
        <f>ROUND(G454*H454,6)</f>
      </c>
      <c r="L454" s="29">
        <v>0</v>
      </c>
      <c s="24">
        <f>ROUND(ROUND(L454,2)*ROUND(G454,3),2)</f>
      </c>
      <c s="27" t="s">
        <v>2797</v>
      </c>
      <c>
        <f>(M454*21)/100</f>
      </c>
      <c t="s">
        <v>27</v>
      </c>
    </row>
    <row r="455" spans="1:5" ht="12.75" customHeight="1">
      <c r="A455" s="30" t="s">
        <v>56</v>
      </c>
      <c r="E455" s="31" t="s">
        <v>3461</v>
      </c>
    </row>
    <row r="456" spans="1:5" ht="12.75" customHeight="1">
      <c r="A456" s="30" t="s">
        <v>57</v>
      </c>
      <c r="E456" s="32" t="s">
        <v>4</v>
      </c>
    </row>
    <row r="457" spans="5:5" ht="12.75" customHeight="1">
      <c r="E457" s="31" t="s">
        <v>3462</v>
      </c>
    </row>
    <row r="458" spans="1:16" ht="12.75" customHeight="1">
      <c r="A458" t="s">
        <v>50</v>
      </c>
      <c s="6" t="s">
        <v>1796</v>
      </c>
      <c s="6" t="s">
        <v>3463</v>
      </c>
      <c t="s">
        <v>4</v>
      </c>
      <c s="26" t="s">
        <v>3464</v>
      </c>
      <c s="27" t="s">
        <v>782</v>
      </c>
      <c s="28">
        <v>23.043</v>
      </c>
      <c s="27">
        <v>0.00116</v>
      </c>
      <c s="27">
        <f>ROUND(G458*H458,6)</f>
      </c>
      <c r="L458" s="29">
        <v>0</v>
      </c>
      <c s="24">
        <f>ROUND(ROUND(L458,2)*ROUND(G458,3),2)</f>
      </c>
      <c s="27" t="s">
        <v>2797</v>
      </c>
      <c>
        <f>(M458*21)/100</f>
      </c>
      <c t="s">
        <v>27</v>
      </c>
    </row>
    <row r="459" spans="1:5" ht="12.75" customHeight="1">
      <c r="A459" s="30" t="s">
        <v>56</v>
      </c>
      <c r="E459" s="31" t="s">
        <v>3465</v>
      </c>
    </row>
    <row r="460" spans="1:5" ht="12.75" customHeight="1">
      <c r="A460" s="30" t="s">
        <v>57</v>
      </c>
      <c r="E460" s="32" t="s">
        <v>4</v>
      </c>
    </row>
    <row r="461" spans="5:5" ht="12.75" customHeight="1">
      <c r="E461" s="31" t="s">
        <v>3462</v>
      </c>
    </row>
    <row r="462" spans="1:16" ht="12.75" customHeight="1">
      <c r="A462" t="s">
        <v>50</v>
      </c>
      <c s="6" t="s">
        <v>1797</v>
      </c>
      <c s="6" t="s">
        <v>3466</v>
      </c>
      <c t="s">
        <v>4</v>
      </c>
      <c s="26" t="s">
        <v>3467</v>
      </c>
      <c s="27" t="s">
        <v>82</v>
      </c>
      <c s="28">
        <v>13.78</v>
      </c>
      <c s="27">
        <v>0.0001</v>
      </c>
      <c s="27">
        <f>ROUND(G462*H462,6)</f>
      </c>
      <c r="L462" s="29">
        <v>0</v>
      </c>
      <c s="24">
        <f>ROUND(ROUND(L462,2)*ROUND(G462,3),2)</f>
      </c>
      <c s="27" t="s">
        <v>2797</v>
      </c>
      <c>
        <f>(M462*21)/100</f>
      </c>
      <c t="s">
        <v>27</v>
      </c>
    </row>
    <row r="463" spans="1:5" ht="12.75" customHeight="1">
      <c r="A463" s="30" t="s">
        <v>56</v>
      </c>
      <c r="E463" s="31" t="s">
        <v>3468</v>
      </c>
    </row>
    <row r="464" spans="1:5" ht="12.75" customHeight="1">
      <c r="A464" s="30" t="s">
        <v>57</v>
      </c>
      <c r="E464" s="32" t="s">
        <v>4</v>
      </c>
    </row>
    <row r="465" spans="5:5" ht="12.75" customHeight="1">
      <c r="E465" s="31" t="s">
        <v>3462</v>
      </c>
    </row>
    <row r="466" spans="1:16" ht="12.75" customHeight="1">
      <c r="A466" t="s">
        <v>50</v>
      </c>
      <c s="6" t="s">
        <v>1798</v>
      </c>
      <c s="6" t="s">
        <v>3469</v>
      </c>
      <c t="s">
        <v>4</v>
      </c>
      <c s="26" t="s">
        <v>3470</v>
      </c>
      <c s="27" t="s">
        <v>782</v>
      </c>
      <c s="28">
        <v>6.816</v>
      </c>
      <c s="27">
        <v>0.00019</v>
      </c>
      <c s="27">
        <f>ROUND(G466*H466,6)</f>
      </c>
      <c r="L466" s="29">
        <v>0</v>
      </c>
      <c s="24">
        <f>ROUND(ROUND(L466,2)*ROUND(G466,3),2)</f>
      </c>
      <c s="27" t="s">
        <v>2797</v>
      </c>
      <c>
        <f>(M466*21)/100</f>
      </c>
      <c t="s">
        <v>27</v>
      </c>
    </row>
    <row r="467" spans="1:5" ht="12.75" customHeight="1">
      <c r="A467" s="30" t="s">
        <v>56</v>
      </c>
      <c r="E467" s="31" t="s">
        <v>3471</v>
      </c>
    </row>
    <row r="468" spans="1:5" ht="12.75" customHeight="1">
      <c r="A468" s="30" t="s">
        <v>57</v>
      </c>
      <c r="E468" s="32" t="s">
        <v>4</v>
      </c>
    </row>
    <row r="469" spans="5:5" ht="12.75" customHeight="1">
      <c r="E469" s="31" t="s">
        <v>3462</v>
      </c>
    </row>
    <row r="470" spans="1:13" ht="12.75" customHeight="1">
      <c r="A470" t="s">
        <v>47</v>
      </c>
      <c r="C470" s="7" t="s">
        <v>3472</v>
      </c>
      <c r="E470" s="25" t="s">
        <v>3473</v>
      </c>
      <c r="J470" s="24">
        <f>0</f>
      </c>
      <c s="24">
        <f>0</f>
      </c>
      <c s="24">
        <f>0+L471+L475+L479+L483+L487</f>
      </c>
      <c s="24">
        <f>0+M471+M475+M479+M483+M487</f>
      </c>
    </row>
    <row r="471" spans="1:16" ht="12.75" customHeight="1">
      <c r="A471" t="s">
        <v>50</v>
      </c>
      <c s="6" t="s">
        <v>1799</v>
      </c>
      <c s="6" t="s">
        <v>3474</v>
      </c>
      <c t="s">
        <v>4</v>
      </c>
      <c s="26" t="s">
        <v>3475</v>
      </c>
      <c s="27" t="s">
        <v>1085</v>
      </c>
      <c s="28">
        <v>1199.507</v>
      </c>
      <c s="27">
        <v>0.001</v>
      </c>
      <c s="27">
        <f>ROUND(G471*H471,6)</f>
      </c>
      <c r="L471" s="29">
        <v>0</v>
      </c>
      <c s="24">
        <f>ROUND(ROUND(L471,2)*ROUND(G471,3),2)</f>
      </c>
      <c s="27" t="s">
        <v>2797</v>
      </c>
      <c>
        <f>(M471*21)/100</f>
      </c>
      <c t="s">
        <v>27</v>
      </c>
    </row>
    <row r="472" spans="1:5" ht="12.75" customHeight="1">
      <c r="A472" s="30" t="s">
        <v>56</v>
      </c>
      <c r="E472" s="31" t="s">
        <v>3475</v>
      </c>
    </row>
    <row r="473" spans="1:5" ht="12.75" customHeight="1">
      <c r="A473" s="30" t="s">
        <v>57</v>
      </c>
      <c r="E473" s="32" t="s">
        <v>4</v>
      </c>
    </row>
    <row r="474" spans="5:5" ht="12.75" customHeight="1">
      <c r="E474" s="31" t="s">
        <v>4</v>
      </c>
    </row>
    <row r="475" spans="1:16" ht="12.75" customHeight="1">
      <c r="A475" t="s">
        <v>50</v>
      </c>
      <c s="6" t="s">
        <v>1800</v>
      </c>
      <c s="6" t="s">
        <v>3476</v>
      </c>
      <c t="s">
        <v>4</v>
      </c>
      <c s="26" t="s">
        <v>3477</v>
      </c>
      <c s="27" t="s">
        <v>782</v>
      </c>
      <c s="28">
        <v>84.157</v>
      </c>
      <c s="27">
        <v>0.00077</v>
      </c>
      <c s="27">
        <f>ROUND(G475*H475,6)</f>
      </c>
      <c r="L475" s="29">
        <v>0</v>
      </c>
      <c s="24">
        <f>ROUND(ROUND(L475,2)*ROUND(G475,3),2)</f>
      </c>
      <c s="27" t="s">
        <v>2797</v>
      </c>
      <c>
        <f>(M475*21)/100</f>
      </c>
      <c t="s">
        <v>27</v>
      </c>
    </row>
    <row r="476" spans="1:5" ht="12.75" customHeight="1">
      <c r="A476" s="30" t="s">
        <v>56</v>
      </c>
      <c r="E476" s="31" t="s">
        <v>3478</v>
      </c>
    </row>
    <row r="477" spans="1:5" ht="12.75" customHeight="1">
      <c r="A477" s="30" t="s">
        <v>57</v>
      </c>
      <c r="E477" s="32" t="s">
        <v>4</v>
      </c>
    </row>
    <row r="478" spans="5:5" ht="12.75" customHeight="1">
      <c r="E478" s="31" t="s">
        <v>4</v>
      </c>
    </row>
    <row r="479" spans="1:16" ht="12.75" customHeight="1">
      <c r="A479" t="s">
        <v>50</v>
      </c>
      <c s="6" t="s">
        <v>1801</v>
      </c>
      <c s="6" t="s">
        <v>3479</v>
      </c>
      <c t="s">
        <v>4</v>
      </c>
      <c s="26" t="s">
        <v>3480</v>
      </c>
      <c s="27" t="s">
        <v>782</v>
      </c>
      <c s="28">
        <v>182.4</v>
      </c>
      <c s="27">
        <v>0.00077</v>
      </c>
      <c s="27">
        <f>ROUND(G479*H479,6)</f>
      </c>
      <c r="L479" s="29">
        <v>0</v>
      </c>
      <c s="24">
        <f>ROUND(ROUND(L479,2)*ROUND(G479,3),2)</f>
      </c>
      <c s="27" t="s">
        <v>2797</v>
      </c>
      <c>
        <f>(M479*21)/100</f>
      </c>
      <c t="s">
        <v>27</v>
      </c>
    </row>
    <row r="480" spans="1:5" ht="12.75" customHeight="1">
      <c r="A480" s="30" t="s">
        <v>56</v>
      </c>
      <c r="E480" s="31" t="s">
        <v>3481</v>
      </c>
    </row>
    <row r="481" spans="1:5" ht="12.75" customHeight="1">
      <c r="A481" s="30" t="s">
        <v>57</v>
      </c>
      <c r="E481" s="32" t="s">
        <v>4</v>
      </c>
    </row>
    <row r="482" spans="5:5" ht="12.75" customHeight="1">
      <c r="E482" s="31" t="s">
        <v>4</v>
      </c>
    </row>
    <row r="483" spans="1:16" ht="12.75" customHeight="1">
      <c r="A483" t="s">
        <v>50</v>
      </c>
      <c s="6" t="s">
        <v>1802</v>
      </c>
      <c s="6" t="s">
        <v>3482</v>
      </c>
      <c t="s">
        <v>4</v>
      </c>
      <c s="26" t="s">
        <v>3483</v>
      </c>
      <c s="27" t="s">
        <v>782</v>
      </c>
      <c s="28">
        <v>84.157</v>
      </c>
      <c s="27">
        <v>0.00014</v>
      </c>
      <c s="27">
        <f>ROUND(G483*H483,6)</f>
      </c>
      <c r="L483" s="29">
        <v>0</v>
      </c>
      <c s="24">
        <f>ROUND(ROUND(L483,2)*ROUND(G483,3),2)</f>
      </c>
      <c s="27" t="s">
        <v>2797</v>
      </c>
      <c>
        <f>(M483*21)/100</f>
      </c>
      <c t="s">
        <v>27</v>
      </c>
    </row>
    <row r="484" spans="1:5" ht="12.75" customHeight="1">
      <c r="A484" s="30" t="s">
        <v>56</v>
      </c>
      <c r="E484" s="31" t="s">
        <v>3484</v>
      </c>
    </row>
    <row r="485" spans="1:5" ht="12.75" customHeight="1">
      <c r="A485" s="30" t="s">
        <v>57</v>
      </c>
      <c r="E485" s="32" t="s">
        <v>4</v>
      </c>
    </row>
    <row r="486" spans="5:5" ht="12.75" customHeight="1">
      <c r="E486" s="31" t="s">
        <v>4</v>
      </c>
    </row>
    <row r="487" spans="1:16" ht="12.75" customHeight="1">
      <c r="A487" t="s">
        <v>50</v>
      </c>
      <c s="6" t="s">
        <v>1803</v>
      </c>
      <c s="6" t="s">
        <v>3485</v>
      </c>
      <c t="s">
        <v>4</v>
      </c>
      <c s="26" t="s">
        <v>3486</v>
      </c>
      <c s="27" t="s">
        <v>782</v>
      </c>
      <c s="28">
        <v>182.4</v>
      </c>
      <c s="27">
        <v>0.00014</v>
      </c>
      <c s="27">
        <f>ROUND(G487*H487,6)</f>
      </c>
      <c r="L487" s="29">
        <v>0</v>
      </c>
      <c s="24">
        <f>ROUND(ROUND(L487,2)*ROUND(G487,3),2)</f>
      </c>
      <c s="27" t="s">
        <v>2797</v>
      </c>
      <c>
        <f>(M487*21)/100</f>
      </c>
      <c t="s">
        <v>27</v>
      </c>
    </row>
    <row r="488" spans="1:5" ht="12.75" customHeight="1">
      <c r="A488" s="30" t="s">
        <v>56</v>
      </c>
      <c r="E488" s="31" t="s">
        <v>3487</v>
      </c>
    </row>
    <row r="489" spans="1:5" ht="12.75" customHeight="1">
      <c r="A489" s="30" t="s">
        <v>57</v>
      </c>
      <c r="E489" s="32" t="s">
        <v>4</v>
      </c>
    </row>
    <row r="490" spans="5:5" ht="12.75" customHeight="1">
      <c r="E490" s="31" t="s">
        <v>4</v>
      </c>
    </row>
    <row r="491" spans="1:13" ht="12.75" customHeight="1">
      <c r="A491" t="s">
        <v>47</v>
      </c>
      <c r="C491" s="7" t="s">
        <v>3488</v>
      </c>
      <c r="E491" s="25" t="s">
        <v>3489</v>
      </c>
      <c r="J491" s="24">
        <f>0</f>
      </c>
      <c s="24">
        <f>0</f>
      </c>
      <c s="24">
        <f>0+L492</f>
      </c>
      <c s="24">
        <f>0+M492</f>
      </c>
    </row>
    <row r="492" spans="1:16" ht="12.75" customHeight="1">
      <c r="A492" t="s">
        <v>50</v>
      </c>
      <c s="6" t="s">
        <v>1804</v>
      </c>
      <c s="6" t="s">
        <v>3490</v>
      </c>
      <c t="s">
        <v>4</v>
      </c>
      <c s="26" t="s">
        <v>3491</v>
      </c>
      <c s="27" t="s">
        <v>98</v>
      </c>
      <c s="28">
        <v>1</v>
      </c>
      <c s="27">
        <v>0.02652</v>
      </c>
      <c s="27">
        <f>ROUND(G492*H492,6)</f>
      </c>
      <c r="L492" s="29">
        <v>0</v>
      </c>
      <c s="24">
        <f>ROUND(ROUND(L492,2)*ROUND(G492,3),2)</f>
      </c>
      <c s="27" t="s">
        <v>2797</v>
      </c>
      <c>
        <f>(M492*21)/100</f>
      </c>
      <c t="s">
        <v>27</v>
      </c>
    </row>
    <row r="493" spans="1:5" ht="12.75" customHeight="1">
      <c r="A493" s="30" t="s">
        <v>56</v>
      </c>
      <c r="E493" s="31" t="s">
        <v>3492</v>
      </c>
    </row>
    <row r="494" spans="1:5" ht="12.75" customHeight="1">
      <c r="A494" s="30" t="s">
        <v>57</v>
      </c>
      <c r="E494" s="32" t="s">
        <v>4</v>
      </c>
    </row>
    <row r="495" spans="5:5" ht="12.75" customHeight="1">
      <c r="E495" s="31" t="s">
        <v>4</v>
      </c>
    </row>
    <row r="496" spans="1:13" ht="12.75" customHeight="1">
      <c r="A496" t="s">
        <v>47</v>
      </c>
      <c r="C496" s="7" t="s">
        <v>3493</v>
      </c>
      <c r="E496" s="25" t="s">
        <v>3494</v>
      </c>
      <c r="J496" s="24">
        <f>0</f>
      </c>
      <c s="24">
        <f>0</f>
      </c>
      <c s="24">
        <f>0+L497+L501+L505+L509+L513+L517+L521+L525+L529+L533+L537+L541+L545+L549+L553</f>
      </c>
      <c s="24">
        <f>0+M497+M501+M505+M509+M513+M517+M521+M525+M529+M533+M537+M541+M545+M549+M553</f>
      </c>
    </row>
    <row r="497" spans="1:16" ht="12.75" customHeight="1">
      <c r="A497" t="s">
        <v>50</v>
      </c>
      <c s="6" t="s">
        <v>1805</v>
      </c>
      <c s="6" t="s">
        <v>3495</v>
      </c>
      <c t="s">
        <v>4</v>
      </c>
      <c s="26" t="s">
        <v>3496</v>
      </c>
      <c s="27" t="s">
        <v>82</v>
      </c>
      <c s="28">
        <v>6</v>
      </c>
      <c s="27">
        <v>0</v>
      </c>
      <c s="27">
        <f>ROUND(G497*H497,6)</f>
      </c>
      <c r="L497" s="29">
        <v>0</v>
      </c>
      <c s="24">
        <f>ROUND(ROUND(L497,2)*ROUND(G497,3),2)</f>
      </c>
      <c s="27" t="s">
        <v>2797</v>
      </c>
      <c>
        <f>(M497*21)/100</f>
      </c>
      <c t="s">
        <v>27</v>
      </c>
    </row>
    <row r="498" spans="1:5" ht="12.75" customHeight="1">
      <c r="A498" s="30" t="s">
        <v>56</v>
      </c>
      <c r="E498" s="31" t="s">
        <v>3496</v>
      </c>
    </row>
    <row r="499" spans="1:5" ht="12.75" customHeight="1">
      <c r="A499" s="30" t="s">
        <v>57</v>
      </c>
      <c r="E499" s="32" t="s">
        <v>4</v>
      </c>
    </row>
    <row r="500" spans="5:5" ht="12.75" customHeight="1">
      <c r="E500" s="31" t="s">
        <v>4</v>
      </c>
    </row>
    <row r="501" spans="1:16" ht="12.75" customHeight="1">
      <c r="A501" t="s">
        <v>50</v>
      </c>
      <c s="6" t="s">
        <v>1806</v>
      </c>
      <c s="6" t="s">
        <v>3497</v>
      </c>
      <c t="s">
        <v>4</v>
      </c>
      <c s="26" t="s">
        <v>3498</v>
      </c>
      <c s="27" t="s">
        <v>82</v>
      </c>
      <c s="28">
        <v>6</v>
      </c>
      <c s="27">
        <v>0</v>
      </c>
      <c s="27">
        <f>ROUND(G501*H501,6)</f>
      </c>
      <c r="L501" s="29">
        <v>0</v>
      </c>
      <c s="24">
        <f>ROUND(ROUND(L501,2)*ROUND(G501,3),2)</f>
      </c>
      <c s="27" t="s">
        <v>2797</v>
      </c>
      <c>
        <f>(M501*21)/100</f>
      </c>
      <c t="s">
        <v>27</v>
      </c>
    </row>
    <row r="502" spans="1:5" ht="12.75" customHeight="1">
      <c r="A502" s="30" t="s">
        <v>56</v>
      </c>
      <c r="E502" s="31" t="s">
        <v>3498</v>
      </c>
    </row>
    <row r="503" spans="1:5" ht="12.75" customHeight="1">
      <c r="A503" s="30" t="s">
        <v>57</v>
      </c>
      <c r="E503" s="32" t="s">
        <v>4</v>
      </c>
    </row>
    <row r="504" spans="5:5" ht="12.75" customHeight="1">
      <c r="E504" s="31" t="s">
        <v>4</v>
      </c>
    </row>
    <row r="505" spans="1:16" ht="12.75" customHeight="1">
      <c r="A505" t="s">
        <v>50</v>
      </c>
      <c s="6" t="s">
        <v>1807</v>
      </c>
      <c s="6" t="s">
        <v>3499</v>
      </c>
      <c t="s">
        <v>4</v>
      </c>
      <c s="26" t="s">
        <v>3500</v>
      </c>
      <c s="27" t="s">
        <v>82</v>
      </c>
      <c s="28">
        <v>6</v>
      </c>
      <c s="27">
        <v>0</v>
      </c>
      <c s="27">
        <f>ROUND(G505*H505,6)</f>
      </c>
      <c r="L505" s="29">
        <v>0</v>
      </c>
      <c s="24">
        <f>ROUND(ROUND(L505,2)*ROUND(G505,3),2)</f>
      </c>
      <c s="27" t="s">
        <v>2797</v>
      </c>
      <c>
        <f>(M505*21)/100</f>
      </c>
      <c t="s">
        <v>27</v>
      </c>
    </row>
    <row r="506" spans="1:5" ht="12.75" customHeight="1">
      <c r="A506" s="30" t="s">
        <v>56</v>
      </c>
      <c r="E506" s="31" t="s">
        <v>3500</v>
      </c>
    </row>
    <row r="507" spans="1:5" ht="12.75" customHeight="1">
      <c r="A507" s="30" t="s">
        <v>57</v>
      </c>
      <c r="E507" s="32" t="s">
        <v>4</v>
      </c>
    </row>
    <row r="508" spans="5:5" ht="12.75" customHeight="1">
      <c r="E508" s="31" t="s">
        <v>4</v>
      </c>
    </row>
    <row r="509" spans="1:16" ht="12.75" customHeight="1">
      <c r="A509" t="s">
        <v>50</v>
      </c>
      <c s="6" t="s">
        <v>1808</v>
      </c>
      <c s="6" t="s">
        <v>3501</v>
      </c>
      <c t="s">
        <v>4</v>
      </c>
      <c s="26" t="s">
        <v>3502</v>
      </c>
      <c s="27" t="s">
        <v>82</v>
      </c>
      <c s="28">
        <v>6</v>
      </c>
      <c s="27">
        <v>0</v>
      </c>
      <c s="27">
        <f>ROUND(G509*H509,6)</f>
      </c>
      <c r="L509" s="29">
        <v>0</v>
      </c>
      <c s="24">
        <f>ROUND(ROUND(L509,2)*ROUND(G509,3),2)</f>
      </c>
      <c s="27" t="s">
        <v>2797</v>
      </c>
      <c>
        <f>(M509*21)/100</f>
      </c>
      <c t="s">
        <v>27</v>
      </c>
    </row>
    <row r="510" spans="1:5" ht="12.75" customHeight="1">
      <c r="A510" s="30" t="s">
        <v>56</v>
      </c>
      <c r="E510" s="31" t="s">
        <v>3502</v>
      </c>
    </row>
    <row r="511" spans="1:5" ht="12.75" customHeight="1">
      <c r="A511" s="30" t="s">
        <v>57</v>
      </c>
      <c r="E511" s="32" t="s">
        <v>4</v>
      </c>
    </row>
    <row r="512" spans="5:5" ht="12.75" customHeight="1">
      <c r="E512" s="31" t="s">
        <v>4</v>
      </c>
    </row>
    <row r="513" spans="1:16" ht="12.75" customHeight="1">
      <c r="A513" t="s">
        <v>50</v>
      </c>
      <c s="6" t="s">
        <v>1809</v>
      </c>
      <c s="6" t="s">
        <v>3503</v>
      </c>
      <c t="s">
        <v>4</v>
      </c>
      <c s="26" t="s">
        <v>3504</v>
      </c>
      <c s="27" t="s">
        <v>1918</v>
      </c>
      <c s="28">
        <v>1</v>
      </c>
      <c s="27">
        <v>0</v>
      </c>
      <c s="27">
        <f>ROUND(G513*H513,6)</f>
      </c>
      <c r="L513" s="29">
        <v>0</v>
      </c>
      <c s="24">
        <f>ROUND(ROUND(L513,2)*ROUND(G513,3),2)</f>
      </c>
      <c s="27" t="s">
        <v>2797</v>
      </c>
      <c>
        <f>(M513*21)/100</f>
      </c>
      <c t="s">
        <v>27</v>
      </c>
    </row>
    <row r="514" spans="1:5" ht="12.75" customHeight="1">
      <c r="A514" s="30" t="s">
        <v>56</v>
      </c>
      <c r="E514" s="31" t="s">
        <v>3504</v>
      </c>
    </row>
    <row r="515" spans="1:5" ht="12.75" customHeight="1">
      <c r="A515" s="30" t="s">
        <v>57</v>
      </c>
      <c r="E515" s="32" t="s">
        <v>4</v>
      </c>
    </row>
    <row r="516" spans="5:5" ht="12.75" customHeight="1">
      <c r="E516" s="31" t="s">
        <v>4</v>
      </c>
    </row>
    <row r="517" spans="1:16" ht="12.75" customHeight="1">
      <c r="A517" t="s">
        <v>50</v>
      </c>
      <c s="6" t="s">
        <v>1810</v>
      </c>
      <c s="6" t="s">
        <v>3505</v>
      </c>
      <c t="s">
        <v>4</v>
      </c>
      <c s="26" t="s">
        <v>3506</v>
      </c>
      <c s="27" t="s">
        <v>1918</v>
      </c>
      <c s="28">
        <v>1</v>
      </c>
      <c s="27">
        <v>0</v>
      </c>
      <c s="27">
        <f>ROUND(G517*H517,6)</f>
      </c>
      <c r="L517" s="29">
        <v>0</v>
      </c>
      <c s="24">
        <f>ROUND(ROUND(L517,2)*ROUND(G517,3),2)</f>
      </c>
      <c s="27" t="s">
        <v>2797</v>
      </c>
      <c>
        <f>(M517*21)/100</f>
      </c>
      <c t="s">
        <v>27</v>
      </c>
    </row>
    <row r="518" spans="1:5" ht="12.75" customHeight="1">
      <c r="A518" s="30" t="s">
        <v>56</v>
      </c>
      <c r="E518" s="31" t="s">
        <v>3506</v>
      </c>
    </row>
    <row r="519" spans="1:5" ht="12.75" customHeight="1">
      <c r="A519" s="30" t="s">
        <v>57</v>
      </c>
      <c r="E519" s="32" t="s">
        <v>4</v>
      </c>
    </row>
    <row r="520" spans="5:5" ht="12.75" customHeight="1">
      <c r="E520" s="31" t="s">
        <v>4</v>
      </c>
    </row>
    <row r="521" spans="1:16" ht="12.75" customHeight="1">
      <c r="A521" t="s">
        <v>50</v>
      </c>
      <c s="6" t="s">
        <v>1811</v>
      </c>
      <c s="6" t="s">
        <v>3507</v>
      </c>
      <c t="s">
        <v>4</v>
      </c>
      <c s="26" t="s">
        <v>3508</v>
      </c>
      <c s="27" t="s">
        <v>1918</v>
      </c>
      <c s="28">
        <v>1</v>
      </c>
      <c s="27">
        <v>0</v>
      </c>
      <c s="27">
        <f>ROUND(G521*H521,6)</f>
      </c>
      <c r="L521" s="29">
        <v>0</v>
      </c>
      <c s="24">
        <f>ROUND(ROUND(L521,2)*ROUND(G521,3),2)</f>
      </c>
      <c s="27" t="s">
        <v>2797</v>
      </c>
      <c>
        <f>(M521*21)/100</f>
      </c>
      <c t="s">
        <v>27</v>
      </c>
    </row>
    <row r="522" spans="1:5" ht="12.75" customHeight="1">
      <c r="A522" s="30" t="s">
        <v>56</v>
      </c>
      <c r="E522" s="31" t="s">
        <v>3508</v>
      </c>
    </row>
    <row r="523" spans="1:5" ht="12.75" customHeight="1">
      <c r="A523" s="30" t="s">
        <v>57</v>
      </c>
      <c r="E523" s="32" t="s">
        <v>4</v>
      </c>
    </row>
    <row r="524" spans="5:5" ht="12.75" customHeight="1">
      <c r="E524" s="31" t="s">
        <v>4</v>
      </c>
    </row>
    <row r="525" spans="1:16" ht="12.75" customHeight="1">
      <c r="A525" t="s">
        <v>50</v>
      </c>
      <c s="6" t="s">
        <v>1812</v>
      </c>
      <c s="6" t="s">
        <v>3509</v>
      </c>
      <c t="s">
        <v>4</v>
      </c>
      <c s="26" t="s">
        <v>3510</v>
      </c>
      <c s="27" t="s">
        <v>284</v>
      </c>
      <c s="28">
        <v>1</v>
      </c>
      <c s="27">
        <v>0</v>
      </c>
      <c s="27">
        <f>ROUND(G525*H525,6)</f>
      </c>
      <c r="L525" s="29">
        <v>0</v>
      </c>
      <c s="24">
        <f>ROUND(ROUND(L525,2)*ROUND(G525,3),2)</f>
      </c>
      <c s="27" t="s">
        <v>2797</v>
      </c>
      <c>
        <f>(M525*21)/100</f>
      </c>
      <c t="s">
        <v>27</v>
      </c>
    </row>
    <row r="526" spans="1:5" ht="12.75" customHeight="1">
      <c r="A526" s="30" t="s">
        <v>56</v>
      </c>
      <c r="E526" s="31" t="s">
        <v>3510</v>
      </c>
    </row>
    <row r="527" spans="1:5" ht="12.75" customHeight="1">
      <c r="A527" s="30" t="s">
        <v>57</v>
      </c>
      <c r="E527" s="32" t="s">
        <v>4</v>
      </c>
    </row>
    <row r="528" spans="5:5" ht="12.75" customHeight="1">
      <c r="E528" s="31" t="s">
        <v>4</v>
      </c>
    </row>
    <row r="529" spans="1:16" ht="12.75" customHeight="1">
      <c r="A529" t="s">
        <v>50</v>
      </c>
      <c s="6" t="s">
        <v>1813</v>
      </c>
      <c s="6" t="s">
        <v>3511</v>
      </c>
      <c t="s">
        <v>4</v>
      </c>
      <c s="26" t="s">
        <v>3512</v>
      </c>
      <c s="27" t="s">
        <v>284</v>
      </c>
      <c s="28">
        <v>1</v>
      </c>
      <c s="27">
        <v>0</v>
      </c>
      <c s="27">
        <f>ROUND(G529*H529,6)</f>
      </c>
      <c r="L529" s="29">
        <v>0</v>
      </c>
      <c s="24">
        <f>ROUND(ROUND(L529,2)*ROUND(G529,3),2)</f>
      </c>
      <c s="27" t="s">
        <v>2797</v>
      </c>
      <c>
        <f>(M529*21)/100</f>
      </c>
      <c t="s">
        <v>27</v>
      </c>
    </row>
    <row r="530" spans="1:5" ht="12.75" customHeight="1">
      <c r="A530" s="30" t="s">
        <v>56</v>
      </c>
      <c r="E530" s="31" t="s">
        <v>3512</v>
      </c>
    </row>
    <row r="531" spans="1:5" ht="12.75" customHeight="1">
      <c r="A531" s="30" t="s">
        <v>57</v>
      </c>
      <c r="E531" s="32" t="s">
        <v>4</v>
      </c>
    </row>
    <row r="532" spans="5:5" ht="12.75" customHeight="1">
      <c r="E532" s="31" t="s">
        <v>4</v>
      </c>
    </row>
    <row r="533" spans="1:16" ht="12.75" customHeight="1">
      <c r="A533" t="s">
        <v>50</v>
      </c>
      <c s="6" t="s">
        <v>1814</v>
      </c>
      <c s="6" t="s">
        <v>3513</v>
      </c>
      <c t="s">
        <v>4</v>
      </c>
      <c s="26" t="s">
        <v>3514</v>
      </c>
      <c s="27" t="s">
        <v>1918</v>
      </c>
      <c s="28">
        <v>1</v>
      </c>
      <c s="27">
        <v>0</v>
      </c>
      <c s="27">
        <f>ROUND(G533*H533,6)</f>
      </c>
      <c r="L533" s="29">
        <v>0</v>
      </c>
      <c s="24">
        <f>ROUND(ROUND(L533,2)*ROUND(G533,3),2)</f>
      </c>
      <c s="27" t="s">
        <v>2797</v>
      </c>
      <c>
        <f>(M533*21)/100</f>
      </c>
      <c t="s">
        <v>27</v>
      </c>
    </row>
    <row r="534" spans="1:5" ht="12.75" customHeight="1">
      <c r="A534" s="30" t="s">
        <v>56</v>
      </c>
      <c r="E534" s="31" t="s">
        <v>3514</v>
      </c>
    </row>
    <row r="535" spans="1:5" ht="12.75" customHeight="1">
      <c r="A535" s="30" t="s">
        <v>57</v>
      </c>
      <c r="E535" s="32" t="s">
        <v>4</v>
      </c>
    </row>
    <row r="536" spans="5:5" ht="12.75" customHeight="1">
      <c r="E536" s="31" t="s">
        <v>4</v>
      </c>
    </row>
    <row r="537" spans="1:16" ht="12.75" customHeight="1">
      <c r="A537" t="s">
        <v>50</v>
      </c>
      <c s="6" t="s">
        <v>1816</v>
      </c>
      <c s="6" t="s">
        <v>3515</v>
      </c>
      <c t="s">
        <v>4</v>
      </c>
      <c s="26" t="s">
        <v>3516</v>
      </c>
      <c s="27" t="s">
        <v>1918</v>
      </c>
      <c s="28">
        <v>1</v>
      </c>
      <c s="27">
        <v>0</v>
      </c>
      <c s="27">
        <f>ROUND(G537*H537,6)</f>
      </c>
      <c r="L537" s="29">
        <v>0</v>
      </c>
      <c s="24">
        <f>ROUND(ROUND(L537,2)*ROUND(G537,3),2)</f>
      </c>
      <c s="27" t="s">
        <v>2797</v>
      </c>
      <c>
        <f>(M537*21)/100</f>
      </c>
      <c t="s">
        <v>27</v>
      </c>
    </row>
    <row r="538" spans="1:5" ht="12.75" customHeight="1">
      <c r="A538" s="30" t="s">
        <v>56</v>
      </c>
      <c r="E538" s="31" t="s">
        <v>3516</v>
      </c>
    </row>
    <row r="539" spans="1:5" ht="12.75" customHeight="1">
      <c r="A539" s="30" t="s">
        <v>57</v>
      </c>
      <c r="E539" s="32" t="s">
        <v>4</v>
      </c>
    </row>
    <row r="540" spans="5:5" ht="12.75" customHeight="1">
      <c r="E540" s="31" t="s">
        <v>4</v>
      </c>
    </row>
    <row r="541" spans="1:16" ht="12.75" customHeight="1">
      <c r="A541" t="s">
        <v>50</v>
      </c>
      <c s="6" t="s">
        <v>1817</v>
      </c>
      <c s="6" t="s">
        <v>3517</v>
      </c>
      <c t="s">
        <v>4</v>
      </c>
      <c s="26" t="s">
        <v>3518</v>
      </c>
      <c s="27" t="s">
        <v>1918</v>
      </c>
      <c s="28">
        <v>1</v>
      </c>
      <c s="27">
        <v>0</v>
      </c>
      <c s="27">
        <f>ROUND(G541*H541,6)</f>
      </c>
      <c r="L541" s="29">
        <v>0</v>
      </c>
      <c s="24">
        <f>ROUND(ROUND(L541,2)*ROUND(G541,3),2)</f>
      </c>
      <c s="27" t="s">
        <v>2797</v>
      </c>
      <c>
        <f>(M541*21)/100</f>
      </c>
      <c t="s">
        <v>27</v>
      </c>
    </row>
    <row r="542" spans="1:5" ht="12.75" customHeight="1">
      <c r="A542" s="30" t="s">
        <v>56</v>
      </c>
      <c r="E542" s="31" t="s">
        <v>3518</v>
      </c>
    </row>
    <row r="543" spans="1:5" ht="12.75" customHeight="1">
      <c r="A543" s="30" t="s">
        <v>57</v>
      </c>
      <c r="E543" s="32" t="s">
        <v>4</v>
      </c>
    </row>
    <row r="544" spans="5:5" ht="12.75" customHeight="1">
      <c r="E544" s="31" t="s">
        <v>4</v>
      </c>
    </row>
    <row r="545" spans="1:16" ht="12.75" customHeight="1">
      <c r="A545" t="s">
        <v>50</v>
      </c>
      <c s="6" t="s">
        <v>1818</v>
      </c>
      <c s="6" t="s">
        <v>3519</v>
      </c>
      <c t="s">
        <v>4</v>
      </c>
      <c s="26" t="s">
        <v>3520</v>
      </c>
      <c s="27" t="s">
        <v>1918</v>
      </c>
      <c s="28">
        <v>1</v>
      </c>
      <c s="27">
        <v>0</v>
      </c>
      <c s="27">
        <f>ROUND(G545*H545,6)</f>
      </c>
      <c r="L545" s="29">
        <v>0</v>
      </c>
      <c s="24">
        <f>ROUND(ROUND(L545,2)*ROUND(G545,3),2)</f>
      </c>
      <c s="27" t="s">
        <v>2797</v>
      </c>
      <c>
        <f>(M545*21)/100</f>
      </c>
      <c t="s">
        <v>27</v>
      </c>
    </row>
    <row r="546" spans="1:5" ht="12.75" customHeight="1">
      <c r="A546" s="30" t="s">
        <v>56</v>
      </c>
      <c r="E546" s="31" t="s">
        <v>3520</v>
      </c>
    </row>
    <row r="547" spans="1:5" ht="12.75" customHeight="1">
      <c r="A547" s="30" t="s">
        <v>57</v>
      </c>
      <c r="E547" s="32" t="s">
        <v>4</v>
      </c>
    </row>
    <row r="548" spans="5:5" ht="12.75" customHeight="1">
      <c r="E548" s="31" t="s">
        <v>4</v>
      </c>
    </row>
    <row r="549" spans="1:16" ht="12.75" customHeight="1">
      <c r="A549" t="s">
        <v>50</v>
      </c>
      <c s="6" t="s">
        <v>1819</v>
      </c>
      <c s="6" t="s">
        <v>3521</v>
      </c>
      <c t="s">
        <v>4</v>
      </c>
      <c s="26" t="s">
        <v>3522</v>
      </c>
      <c s="27" t="s">
        <v>1918</v>
      </c>
      <c s="28">
        <v>1</v>
      </c>
      <c s="27">
        <v>0</v>
      </c>
      <c s="27">
        <f>ROUND(G549*H549,6)</f>
      </c>
      <c r="L549" s="29">
        <v>0</v>
      </c>
      <c s="24">
        <f>ROUND(ROUND(L549,2)*ROUND(G549,3),2)</f>
      </c>
      <c s="27" t="s">
        <v>2797</v>
      </c>
      <c>
        <f>(M549*21)/100</f>
      </c>
      <c t="s">
        <v>27</v>
      </c>
    </row>
    <row r="550" spans="1:5" ht="12.75" customHeight="1">
      <c r="A550" s="30" t="s">
        <v>56</v>
      </c>
      <c r="E550" s="31" t="s">
        <v>3522</v>
      </c>
    </row>
    <row r="551" spans="1:5" ht="12.75" customHeight="1">
      <c r="A551" s="30" t="s">
        <v>57</v>
      </c>
      <c r="E551" s="32" t="s">
        <v>4</v>
      </c>
    </row>
    <row r="552" spans="5:5" ht="12.75" customHeight="1">
      <c r="E552" s="31" t="s">
        <v>4</v>
      </c>
    </row>
    <row r="553" spans="1:16" ht="12.75" customHeight="1">
      <c r="A553" t="s">
        <v>50</v>
      </c>
      <c s="6" t="s">
        <v>1820</v>
      </c>
      <c s="6" t="s">
        <v>3523</v>
      </c>
      <c t="s">
        <v>4</v>
      </c>
      <c s="26" t="s">
        <v>3524</v>
      </c>
      <c s="27" t="s">
        <v>1918</v>
      </c>
      <c s="28">
        <v>1</v>
      </c>
      <c s="27">
        <v>0</v>
      </c>
      <c s="27">
        <f>ROUND(G553*H553,6)</f>
      </c>
      <c r="L553" s="29">
        <v>0</v>
      </c>
      <c s="24">
        <f>ROUND(ROUND(L553,2)*ROUND(G553,3),2)</f>
      </c>
      <c s="27" t="s">
        <v>2797</v>
      </c>
      <c>
        <f>(M553*21)/100</f>
      </c>
      <c t="s">
        <v>27</v>
      </c>
    </row>
    <row r="554" spans="1:5" ht="12.75" customHeight="1">
      <c r="A554" s="30" t="s">
        <v>56</v>
      </c>
      <c r="E554" s="31" t="s">
        <v>3524</v>
      </c>
    </row>
    <row r="555" spans="1:5" ht="12.75" customHeight="1">
      <c r="A555" s="30" t="s">
        <v>57</v>
      </c>
      <c r="E555" s="32" t="s">
        <v>4</v>
      </c>
    </row>
    <row r="556" spans="5:5" ht="12.75" customHeight="1">
      <c r="E556" s="31" t="s">
        <v>4</v>
      </c>
    </row>
    <row r="557" spans="1:13" ht="12.75" customHeight="1">
      <c r="A557" t="s">
        <v>47</v>
      </c>
      <c r="C557" s="7" t="s">
        <v>3525</v>
      </c>
      <c r="E557" s="25" t="s">
        <v>3526</v>
      </c>
      <c r="J557" s="24">
        <f>0</f>
      </c>
      <c s="24">
        <f>0</f>
      </c>
      <c s="24">
        <f>0+L558+L562+L566+L570</f>
      </c>
      <c s="24">
        <f>0+M558+M562+M566+M570</f>
      </c>
    </row>
    <row r="558" spans="1:16" ht="12.75" customHeight="1">
      <c r="A558" t="s">
        <v>50</v>
      </c>
      <c s="6" t="s">
        <v>1821</v>
      </c>
      <c s="6" t="s">
        <v>3527</v>
      </c>
      <c t="s">
        <v>4</v>
      </c>
      <c s="26" t="s">
        <v>3528</v>
      </c>
      <c s="27" t="s">
        <v>66</v>
      </c>
      <c s="28">
        <v>0.05</v>
      </c>
      <c s="27">
        <v>0.55</v>
      </c>
      <c s="27">
        <f>ROUND(G558*H558,6)</f>
      </c>
      <c r="L558" s="29">
        <v>0</v>
      </c>
      <c s="24">
        <f>ROUND(ROUND(L558,2)*ROUND(G558,3),2)</f>
      </c>
      <c s="27" t="s">
        <v>2797</v>
      </c>
      <c>
        <f>(M558*21)/100</f>
      </c>
      <c t="s">
        <v>27</v>
      </c>
    </row>
    <row r="559" spans="1:5" ht="12.75" customHeight="1">
      <c r="A559" s="30" t="s">
        <v>56</v>
      </c>
      <c r="E559" s="31" t="s">
        <v>3528</v>
      </c>
    </row>
    <row r="560" spans="1:5" ht="12.75" customHeight="1">
      <c r="A560" s="30" t="s">
        <v>57</v>
      </c>
      <c r="E560" s="32" t="s">
        <v>4</v>
      </c>
    </row>
    <row r="561" spans="5:5" ht="12.75" customHeight="1">
      <c r="E561" s="31" t="s">
        <v>4</v>
      </c>
    </row>
    <row r="562" spans="1:16" ht="12.75" customHeight="1">
      <c r="A562" t="s">
        <v>50</v>
      </c>
      <c s="6" t="s">
        <v>1822</v>
      </c>
      <c s="6" t="s">
        <v>3529</v>
      </c>
      <c t="s">
        <v>4</v>
      </c>
      <c s="26" t="s">
        <v>3530</v>
      </c>
      <c s="27" t="s">
        <v>82</v>
      </c>
      <c s="28">
        <v>28.12</v>
      </c>
      <c s="27">
        <v>0</v>
      </c>
      <c s="27">
        <f>ROUND(G562*H562,6)</f>
      </c>
      <c r="L562" s="29">
        <v>0</v>
      </c>
      <c s="24">
        <f>ROUND(ROUND(L562,2)*ROUND(G562,3),2)</f>
      </c>
      <c s="27" t="s">
        <v>2797</v>
      </c>
      <c>
        <f>(M562*21)/100</f>
      </c>
      <c t="s">
        <v>27</v>
      </c>
    </row>
    <row r="563" spans="1:5" ht="12.75" customHeight="1">
      <c r="A563" s="30" t="s">
        <v>56</v>
      </c>
      <c r="E563" s="31" t="s">
        <v>3531</v>
      </c>
    </row>
    <row r="564" spans="1:5" ht="12.75" customHeight="1">
      <c r="A564" s="30" t="s">
        <v>57</v>
      </c>
      <c r="E564" s="32" t="s">
        <v>4</v>
      </c>
    </row>
    <row r="565" spans="5:5" ht="12.75" customHeight="1">
      <c r="E565" s="31" t="s">
        <v>4</v>
      </c>
    </row>
    <row r="566" spans="1:16" ht="12.75" customHeight="1">
      <c r="A566" t="s">
        <v>50</v>
      </c>
      <c s="6" t="s">
        <v>1823</v>
      </c>
      <c s="6" t="s">
        <v>3532</v>
      </c>
      <c t="s">
        <v>4</v>
      </c>
      <c s="26" t="s">
        <v>3533</v>
      </c>
      <c s="27" t="s">
        <v>782</v>
      </c>
      <c s="28">
        <v>4.499</v>
      </c>
      <c s="27">
        <v>0.01579</v>
      </c>
      <c s="27">
        <f>ROUND(G566*H566,6)</f>
      </c>
      <c r="L566" s="29">
        <v>0</v>
      </c>
      <c s="24">
        <f>ROUND(ROUND(L566,2)*ROUND(G566,3),2)</f>
      </c>
      <c s="27" t="s">
        <v>2797</v>
      </c>
      <c>
        <f>(M566*21)/100</f>
      </c>
      <c t="s">
        <v>27</v>
      </c>
    </row>
    <row r="567" spans="1:5" ht="12.75" customHeight="1">
      <c r="A567" s="30" t="s">
        <v>56</v>
      </c>
      <c r="E567" s="31" t="s">
        <v>3534</v>
      </c>
    </row>
    <row r="568" spans="1:5" ht="12.75" customHeight="1">
      <c r="A568" s="30" t="s">
        <v>57</v>
      </c>
      <c r="E568" s="32" t="s">
        <v>4</v>
      </c>
    </row>
    <row r="569" spans="5:5" ht="12.75" customHeight="1">
      <c r="E569" s="31" t="s">
        <v>3535</v>
      </c>
    </row>
    <row r="570" spans="1:16" ht="12.75" customHeight="1">
      <c r="A570" t="s">
        <v>50</v>
      </c>
      <c s="6" t="s">
        <v>1825</v>
      </c>
      <c s="6" t="s">
        <v>3536</v>
      </c>
      <c t="s">
        <v>4</v>
      </c>
      <c s="26" t="s">
        <v>3537</v>
      </c>
      <c s="27" t="s">
        <v>66</v>
      </c>
      <c s="28">
        <v>0.045</v>
      </c>
      <c s="27">
        <v>0.02337</v>
      </c>
      <c s="27">
        <f>ROUND(G570*H570,6)</f>
      </c>
      <c r="L570" s="29">
        <v>0</v>
      </c>
      <c s="24">
        <f>ROUND(ROUND(L570,2)*ROUND(G570,3),2)</f>
      </c>
      <c s="27" t="s">
        <v>2797</v>
      </c>
      <c>
        <f>(M570*21)/100</f>
      </c>
      <c t="s">
        <v>27</v>
      </c>
    </row>
    <row r="571" spans="1:5" ht="12.75" customHeight="1">
      <c r="A571" s="30" t="s">
        <v>56</v>
      </c>
      <c r="E571" s="31" t="s">
        <v>3538</v>
      </c>
    </row>
    <row r="572" spans="1:5" ht="12.75" customHeight="1">
      <c r="A572" s="30" t="s">
        <v>57</v>
      </c>
      <c r="E572" s="32" t="s">
        <v>4</v>
      </c>
    </row>
    <row r="573" spans="5:5" ht="12.75" customHeight="1">
      <c r="E573" s="31" t="s">
        <v>3539</v>
      </c>
    </row>
    <row r="574" spans="1:13" ht="12.75" customHeight="1">
      <c r="A574" t="s">
        <v>47</v>
      </c>
      <c r="C574" s="7" t="s">
        <v>3540</v>
      </c>
      <c r="E574" s="25" t="s">
        <v>3541</v>
      </c>
      <c r="J574" s="24">
        <f>0</f>
      </c>
      <c s="24">
        <f>0</f>
      </c>
      <c s="24">
        <f>0+L575+L579+L583+L587+L591+L595+L599</f>
      </c>
      <c s="24">
        <f>0+M575+M579+M583+M587+M591+M595+M599</f>
      </c>
    </row>
    <row r="575" spans="1:16" ht="12.75" customHeight="1">
      <c r="A575" t="s">
        <v>50</v>
      </c>
      <c s="6" t="s">
        <v>1826</v>
      </c>
      <c s="6" t="s">
        <v>3542</v>
      </c>
      <c t="s">
        <v>4</v>
      </c>
      <c s="26" t="s">
        <v>3543</v>
      </c>
      <c s="27" t="s">
        <v>82</v>
      </c>
      <c s="28">
        <v>7.46</v>
      </c>
      <c s="27">
        <v>0.00184</v>
      </c>
      <c s="27">
        <f>ROUND(G575*H575,6)</f>
      </c>
      <c r="L575" s="29">
        <v>0</v>
      </c>
      <c s="24">
        <f>ROUND(ROUND(L575,2)*ROUND(G575,3),2)</f>
      </c>
      <c s="27" t="s">
        <v>2797</v>
      </c>
      <c>
        <f>(M575*21)/100</f>
      </c>
      <c t="s">
        <v>27</v>
      </c>
    </row>
    <row r="576" spans="1:5" ht="12.75" customHeight="1">
      <c r="A576" s="30" t="s">
        <v>56</v>
      </c>
      <c r="E576" s="31" t="s">
        <v>3544</v>
      </c>
    </row>
    <row r="577" spans="1:5" ht="12.75" customHeight="1">
      <c r="A577" s="30" t="s">
        <v>57</v>
      </c>
      <c r="E577" s="32" t="s">
        <v>4</v>
      </c>
    </row>
    <row r="578" spans="5:5" ht="12.75" customHeight="1">
      <c r="E578" s="31" t="s">
        <v>3545</v>
      </c>
    </row>
    <row r="579" spans="1:16" ht="12.75" customHeight="1">
      <c r="A579" t="s">
        <v>50</v>
      </c>
      <c s="6" t="s">
        <v>1827</v>
      </c>
      <c s="6" t="s">
        <v>3546</v>
      </c>
      <c t="s">
        <v>4</v>
      </c>
      <c s="26" t="s">
        <v>3547</v>
      </c>
      <c s="27" t="s">
        <v>82</v>
      </c>
      <c s="28">
        <v>7.46</v>
      </c>
      <c s="27">
        <v>0.00193</v>
      </c>
      <c s="27">
        <f>ROUND(G579*H579,6)</f>
      </c>
      <c r="L579" s="29">
        <v>0</v>
      </c>
      <c s="24">
        <f>ROUND(ROUND(L579,2)*ROUND(G579,3),2)</f>
      </c>
      <c s="27" t="s">
        <v>2797</v>
      </c>
      <c>
        <f>(M579*21)/100</f>
      </c>
      <c t="s">
        <v>27</v>
      </c>
    </row>
    <row r="580" spans="1:5" ht="12.75" customHeight="1">
      <c r="A580" s="30" t="s">
        <v>56</v>
      </c>
      <c r="E580" s="31" t="s">
        <v>3548</v>
      </c>
    </row>
    <row r="581" spans="1:5" ht="12.75" customHeight="1">
      <c r="A581" s="30" t="s">
        <v>57</v>
      </c>
      <c r="E581" s="32" t="s">
        <v>4</v>
      </c>
    </row>
    <row r="582" spans="5:5" ht="12.75" customHeight="1">
      <c r="E582" s="31" t="s">
        <v>3545</v>
      </c>
    </row>
    <row r="583" spans="1:16" ht="12.75" customHeight="1">
      <c r="A583" t="s">
        <v>50</v>
      </c>
      <c s="6" t="s">
        <v>1828</v>
      </c>
      <c s="6" t="s">
        <v>3549</v>
      </c>
      <c t="s">
        <v>4</v>
      </c>
      <c s="26" t="s">
        <v>3550</v>
      </c>
      <c s="27" t="s">
        <v>82</v>
      </c>
      <c s="28">
        <v>7.46</v>
      </c>
      <c s="27">
        <v>0.00254</v>
      </c>
      <c s="27">
        <f>ROUND(G583*H583,6)</f>
      </c>
      <c r="L583" s="29">
        <v>0</v>
      </c>
      <c s="24">
        <f>ROUND(ROUND(L583,2)*ROUND(G583,3),2)</f>
      </c>
      <c s="27" t="s">
        <v>2797</v>
      </c>
      <c>
        <f>(M583*21)/100</f>
      </c>
      <c t="s">
        <v>27</v>
      </c>
    </row>
    <row r="584" spans="1:5" ht="12.75" customHeight="1">
      <c r="A584" s="30" t="s">
        <v>56</v>
      </c>
      <c r="E584" s="31" t="s">
        <v>3551</v>
      </c>
    </row>
    <row r="585" spans="1:5" ht="12.75" customHeight="1">
      <c r="A585" s="30" t="s">
        <v>57</v>
      </c>
      <c r="E585" s="32" t="s">
        <v>4</v>
      </c>
    </row>
    <row r="586" spans="5:5" ht="12.75" customHeight="1">
      <c r="E586" s="31" t="s">
        <v>3545</v>
      </c>
    </row>
    <row r="587" spans="1:16" ht="12.75" customHeight="1">
      <c r="A587" t="s">
        <v>50</v>
      </c>
      <c s="6" t="s">
        <v>1829</v>
      </c>
      <c s="6" t="s">
        <v>3552</v>
      </c>
      <c t="s">
        <v>4</v>
      </c>
      <c s="26" t="s">
        <v>3553</v>
      </c>
      <c s="27" t="s">
        <v>82</v>
      </c>
      <c s="28">
        <v>27.52</v>
      </c>
      <c s="27">
        <v>0.00122</v>
      </c>
      <c s="27">
        <f>ROUND(G587*H587,6)</f>
      </c>
      <c r="L587" s="29">
        <v>0</v>
      </c>
      <c s="24">
        <f>ROUND(ROUND(L587,2)*ROUND(G587,3),2)</f>
      </c>
      <c s="27" t="s">
        <v>2797</v>
      </c>
      <c>
        <f>(M587*21)/100</f>
      </c>
      <c t="s">
        <v>27</v>
      </c>
    </row>
    <row r="588" spans="1:5" ht="12.75" customHeight="1">
      <c r="A588" s="30" t="s">
        <v>56</v>
      </c>
      <c r="E588" s="31" t="s">
        <v>3554</v>
      </c>
    </row>
    <row r="589" spans="1:5" ht="12.75" customHeight="1">
      <c r="A589" s="30" t="s">
        <v>57</v>
      </c>
      <c r="E589" s="32" t="s">
        <v>4</v>
      </c>
    </row>
    <row r="590" spans="5:5" ht="12.75" customHeight="1">
      <c r="E590" s="31" t="s">
        <v>4</v>
      </c>
    </row>
    <row r="591" spans="1:16" ht="12.75" customHeight="1">
      <c r="A591" t="s">
        <v>50</v>
      </c>
      <c s="6" t="s">
        <v>1830</v>
      </c>
      <c s="6" t="s">
        <v>3555</v>
      </c>
      <c t="s">
        <v>4</v>
      </c>
      <c s="26" t="s">
        <v>3556</v>
      </c>
      <c s="27" t="s">
        <v>98</v>
      </c>
      <c s="28">
        <v>1</v>
      </c>
      <c s="27">
        <v>0.0002</v>
      </c>
      <c s="27">
        <f>ROUND(G591*H591,6)</f>
      </c>
      <c r="L591" s="29">
        <v>0</v>
      </c>
      <c s="24">
        <f>ROUND(ROUND(L591,2)*ROUND(G591,3),2)</f>
      </c>
      <c s="27" t="s">
        <v>2797</v>
      </c>
      <c>
        <f>(M591*21)/100</f>
      </c>
      <c t="s">
        <v>27</v>
      </c>
    </row>
    <row r="592" spans="1:5" ht="12.75" customHeight="1">
      <c r="A592" s="30" t="s">
        <v>56</v>
      </c>
      <c r="E592" s="31" t="s">
        <v>3557</v>
      </c>
    </row>
    <row r="593" spans="1:5" ht="12.75" customHeight="1">
      <c r="A593" s="30" t="s">
        <v>57</v>
      </c>
      <c r="E593" s="32" t="s">
        <v>4</v>
      </c>
    </row>
    <row r="594" spans="5:5" ht="12.75" customHeight="1">
      <c r="E594" s="31" t="s">
        <v>4</v>
      </c>
    </row>
    <row r="595" spans="1:16" ht="12.75" customHeight="1">
      <c r="A595" t="s">
        <v>50</v>
      </c>
      <c s="6" t="s">
        <v>1831</v>
      </c>
      <c s="6" t="s">
        <v>3558</v>
      </c>
      <c t="s">
        <v>4</v>
      </c>
      <c s="26" t="s">
        <v>3559</v>
      </c>
      <c s="27" t="s">
        <v>82</v>
      </c>
      <c s="28">
        <v>5.8</v>
      </c>
      <c s="27">
        <v>0.00182</v>
      </c>
      <c s="27">
        <f>ROUND(G595*H595,6)</f>
      </c>
      <c r="L595" s="29">
        <v>0</v>
      </c>
      <c s="24">
        <f>ROUND(ROUND(L595,2)*ROUND(G595,3),2)</f>
      </c>
      <c s="27" t="s">
        <v>2797</v>
      </c>
      <c>
        <f>(M595*21)/100</f>
      </c>
      <c t="s">
        <v>27</v>
      </c>
    </row>
    <row r="596" spans="1:5" ht="12.75" customHeight="1">
      <c r="A596" s="30" t="s">
        <v>56</v>
      </c>
      <c r="E596" s="31" t="s">
        <v>3560</v>
      </c>
    </row>
    <row r="597" spans="1:5" ht="12.75" customHeight="1">
      <c r="A597" s="30" t="s">
        <v>57</v>
      </c>
      <c r="E597" s="32" t="s">
        <v>4</v>
      </c>
    </row>
    <row r="598" spans="5:5" ht="12.75" customHeight="1">
      <c r="E598" s="31" t="s">
        <v>4</v>
      </c>
    </row>
    <row r="599" spans="1:16" ht="12.75" customHeight="1">
      <c r="A599" t="s">
        <v>50</v>
      </c>
      <c s="6" t="s">
        <v>1832</v>
      </c>
      <c s="6" t="s">
        <v>3561</v>
      </c>
      <c t="s">
        <v>4</v>
      </c>
      <c s="26" t="s">
        <v>3562</v>
      </c>
      <c s="27" t="s">
        <v>82</v>
      </c>
      <c s="28">
        <v>18</v>
      </c>
      <c s="27">
        <v>0.00212</v>
      </c>
      <c s="27">
        <f>ROUND(G599*H599,6)</f>
      </c>
      <c r="L599" s="29">
        <v>0</v>
      </c>
      <c s="24">
        <f>ROUND(ROUND(L599,2)*ROUND(G599,3),2)</f>
      </c>
      <c s="27" t="s">
        <v>2797</v>
      </c>
      <c>
        <f>(M599*21)/100</f>
      </c>
      <c t="s">
        <v>27</v>
      </c>
    </row>
    <row r="600" spans="1:5" ht="12.75" customHeight="1">
      <c r="A600" s="30" t="s">
        <v>56</v>
      </c>
      <c r="E600" s="31" t="s">
        <v>3563</v>
      </c>
    </row>
    <row r="601" spans="1:5" ht="12.75" customHeight="1">
      <c r="A601" s="30" t="s">
        <v>57</v>
      </c>
      <c r="E601" s="32" t="s">
        <v>4</v>
      </c>
    </row>
    <row r="602" spans="5:5" ht="12.75" customHeight="1">
      <c r="E602" s="31" t="s">
        <v>4</v>
      </c>
    </row>
    <row r="603" spans="1:13" ht="12.75" customHeight="1">
      <c r="A603" t="s">
        <v>47</v>
      </c>
      <c r="C603" s="7" t="s">
        <v>3564</v>
      </c>
      <c r="E603" s="25" t="s">
        <v>3565</v>
      </c>
      <c r="J603" s="24">
        <f>0</f>
      </c>
      <c s="24">
        <f>0</f>
      </c>
      <c s="24">
        <f>0+L604+L608+L612+L616+L620+L624+L628+L632+L636+L640+L644+L648+L652+L656</f>
      </c>
      <c s="24">
        <f>0+M604+M608+M612+M616+M620+M624+M628+M632+M636+M640+M644+M648+M652+M656</f>
      </c>
    </row>
    <row r="604" spans="1:16" ht="12.75" customHeight="1">
      <c r="A604" t="s">
        <v>50</v>
      </c>
      <c s="6" t="s">
        <v>1833</v>
      </c>
      <c s="6" t="s">
        <v>3566</v>
      </c>
      <c t="s">
        <v>4</v>
      </c>
      <c s="26" t="s">
        <v>3567</v>
      </c>
      <c s="27" t="s">
        <v>98</v>
      </c>
      <c s="28">
        <v>1</v>
      </c>
      <c s="27">
        <v>0.098</v>
      </c>
      <c s="27">
        <f>ROUND(G604*H604,6)</f>
      </c>
      <c r="L604" s="29">
        <v>0</v>
      </c>
      <c s="24">
        <f>ROUND(ROUND(L604,2)*ROUND(G604,3),2)</f>
      </c>
      <c s="27" t="s">
        <v>2797</v>
      </c>
      <c>
        <f>(M604*21)/100</f>
      </c>
      <c t="s">
        <v>27</v>
      </c>
    </row>
    <row r="605" spans="1:5" ht="12.75" customHeight="1">
      <c r="A605" s="30" t="s">
        <v>56</v>
      </c>
      <c r="E605" s="31" t="s">
        <v>3567</v>
      </c>
    </row>
    <row r="606" spans="1:5" ht="12.75" customHeight="1">
      <c r="A606" s="30" t="s">
        <v>57</v>
      </c>
      <c r="E606" s="32" t="s">
        <v>4</v>
      </c>
    </row>
    <row r="607" spans="5:5" ht="12.75" customHeight="1">
      <c r="E607" s="31" t="s">
        <v>4</v>
      </c>
    </row>
    <row r="608" spans="1:16" ht="12.75" customHeight="1">
      <c r="A608" t="s">
        <v>50</v>
      </c>
      <c s="6" t="s">
        <v>1834</v>
      </c>
      <c s="6" t="s">
        <v>3568</v>
      </c>
      <c t="s">
        <v>4</v>
      </c>
      <c s="26" t="s">
        <v>3569</v>
      </c>
      <c s="27" t="s">
        <v>82</v>
      </c>
      <c s="28">
        <v>16.36</v>
      </c>
      <c s="27">
        <v>6E-05</v>
      </c>
      <c s="27">
        <f>ROUND(G608*H608,6)</f>
      </c>
      <c r="L608" s="29">
        <v>0</v>
      </c>
      <c s="24">
        <f>ROUND(ROUND(L608,2)*ROUND(G608,3),2)</f>
      </c>
      <c s="27" t="s">
        <v>2797</v>
      </c>
      <c>
        <f>(M608*21)/100</f>
      </c>
      <c t="s">
        <v>27</v>
      </c>
    </row>
    <row r="609" spans="1:5" ht="12.75" customHeight="1">
      <c r="A609" s="30" t="s">
        <v>56</v>
      </c>
      <c r="E609" s="31" t="s">
        <v>3570</v>
      </c>
    </row>
    <row r="610" spans="1:5" ht="12.75" customHeight="1">
      <c r="A610" s="30" t="s">
        <v>57</v>
      </c>
      <c r="E610" s="32" t="s">
        <v>4</v>
      </c>
    </row>
    <row r="611" spans="5:5" ht="12.75" customHeight="1">
      <c r="E611" s="31" t="s">
        <v>3571</v>
      </c>
    </row>
    <row r="612" spans="1:16" ht="12.75" customHeight="1">
      <c r="A612" t="s">
        <v>50</v>
      </c>
      <c s="6" t="s">
        <v>1837</v>
      </c>
      <c s="6" t="s">
        <v>3572</v>
      </c>
      <c t="s">
        <v>4</v>
      </c>
      <c s="26" t="s">
        <v>3573</v>
      </c>
      <c s="27" t="s">
        <v>98</v>
      </c>
      <c s="28">
        <v>1</v>
      </c>
      <c s="27">
        <v>0</v>
      </c>
      <c s="27">
        <f>ROUND(G612*H612,6)</f>
      </c>
      <c r="L612" s="29">
        <v>0</v>
      </c>
      <c s="24">
        <f>ROUND(ROUND(L612,2)*ROUND(G612,3),2)</f>
      </c>
      <c s="27" t="s">
        <v>2797</v>
      </c>
      <c>
        <f>(M612*21)/100</f>
      </c>
      <c t="s">
        <v>27</v>
      </c>
    </row>
    <row r="613" spans="1:5" ht="12.75" customHeight="1">
      <c r="A613" s="30" t="s">
        <v>56</v>
      </c>
      <c r="E613" s="31" t="s">
        <v>3574</v>
      </c>
    </row>
    <row r="614" spans="1:5" ht="12.75" customHeight="1">
      <c r="A614" s="30" t="s">
        <v>57</v>
      </c>
      <c r="E614" s="32" t="s">
        <v>4</v>
      </c>
    </row>
    <row r="615" spans="5:5" ht="12.75" customHeight="1">
      <c r="E615" s="31" t="s">
        <v>3575</v>
      </c>
    </row>
    <row r="616" spans="1:16" ht="12.75" customHeight="1">
      <c r="A616" t="s">
        <v>50</v>
      </c>
      <c s="6" t="s">
        <v>1838</v>
      </c>
      <c s="6" t="s">
        <v>3576</v>
      </c>
      <c t="s">
        <v>4</v>
      </c>
      <c s="26" t="s">
        <v>3577</v>
      </c>
      <c s="27" t="s">
        <v>1085</v>
      </c>
      <c s="28">
        <v>5</v>
      </c>
      <c s="27">
        <v>7E-05</v>
      </c>
      <c s="27">
        <f>ROUND(G616*H616,6)</f>
      </c>
      <c r="L616" s="29">
        <v>0</v>
      </c>
      <c s="24">
        <f>ROUND(ROUND(L616,2)*ROUND(G616,3),2)</f>
      </c>
      <c s="27" t="s">
        <v>2797</v>
      </c>
      <c>
        <f>(M616*21)/100</f>
      </c>
      <c t="s">
        <v>27</v>
      </c>
    </row>
    <row r="617" spans="1:5" ht="12.75" customHeight="1">
      <c r="A617" s="30" t="s">
        <v>56</v>
      </c>
      <c r="E617" s="31" t="s">
        <v>3578</v>
      </c>
    </row>
    <row r="618" spans="1:5" ht="12.75" customHeight="1">
      <c r="A618" s="30" t="s">
        <v>57</v>
      </c>
      <c r="E618" s="32" t="s">
        <v>4</v>
      </c>
    </row>
    <row r="619" spans="5:5" ht="12.75" customHeight="1">
      <c r="E619" s="31" t="s">
        <v>3579</v>
      </c>
    </row>
    <row r="620" spans="1:16" ht="12.75" customHeight="1">
      <c r="A620" t="s">
        <v>50</v>
      </c>
      <c s="6" t="s">
        <v>1839</v>
      </c>
      <c s="6" t="s">
        <v>3580</v>
      </c>
      <c t="s">
        <v>4</v>
      </c>
      <c s="26" t="s">
        <v>3581</v>
      </c>
      <c s="27" t="s">
        <v>1085</v>
      </c>
      <c s="28">
        <v>295.2</v>
      </c>
      <c s="27">
        <v>5E-05</v>
      </c>
      <c s="27">
        <f>ROUND(G620*H620,6)</f>
      </c>
      <c r="L620" s="29">
        <v>0</v>
      </c>
      <c s="24">
        <f>ROUND(ROUND(L620,2)*ROUND(G620,3),2)</f>
      </c>
      <c s="27" t="s">
        <v>2797</v>
      </c>
      <c>
        <f>(M620*21)/100</f>
      </c>
      <c t="s">
        <v>27</v>
      </c>
    </row>
    <row r="621" spans="1:5" ht="12.75" customHeight="1">
      <c r="A621" s="30" t="s">
        <v>56</v>
      </c>
      <c r="E621" s="31" t="s">
        <v>3582</v>
      </c>
    </row>
    <row r="622" spans="1:5" ht="12.75" customHeight="1">
      <c r="A622" s="30" t="s">
        <v>57</v>
      </c>
      <c r="E622" s="32" t="s">
        <v>4</v>
      </c>
    </row>
    <row r="623" spans="5:5" ht="12.75" customHeight="1">
      <c r="E623" s="31" t="s">
        <v>3579</v>
      </c>
    </row>
    <row r="624" spans="1:16" ht="12.75" customHeight="1">
      <c r="A624" t="s">
        <v>50</v>
      </c>
      <c s="6" t="s">
        <v>1840</v>
      </c>
      <c s="6" t="s">
        <v>3583</v>
      </c>
      <c t="s">
        <v>4</v>
      </c>
      <c s="26" t="s">
        <v>3584</v>
      </c>
      <c s="27" t="s">
        <v>1085</v>
      </c>
      <c s="28">
        <v>481.6</v>
      </c>
      <c s="27">
        <v>5E-05</v>
      </c>
      <c s="27">
        <f>ROUND(G624*H624,6)</f>
      </c>
      <c r="L624" s="29">
        <v>0</v>
      </c>
      <c s="24">
        <f>ROUND(ROUND(L624,2)*ROUND(G624,3),2)</f>
      </c>
      <c s="27" t="s">
        <v>2797</v>
      </c>
      <c>
        <f>(M624*21)/100</f>
      </c>
      <c t="s">
        <v>27</v>
      </c>
    </row>
    <row r="625" spans="1:5" ht="12.75" customHeight="1">
      <c r="A625" s="30" t="s">
        <v>56</v>
      </c>
      <c r="E625" s="31" t="s">
        <v>3585</v>
      </c>
    </row>
    <row r="626" spans="1:5" ht="12.75" customHeight="1">
      <c r="A626" s="30" t="s">
        <v>57</v>
      </c>
      <c r="E626" s="32" t="s">
        <v>4</v>
      </c>
    </row>
    <row r="627" spans="5:5" ht="12.75" customHeight="1">
      <c r="E627" s="31" t="s">
        <v>3579</v>
      </c>
    </row>
    <row r="628" spans="1:16" ht="12.75" customHeight="1">
      <c r="A628" t="s">
        <v>50</v>
      </c>
      <c s="6" t="s">
        <v>1841</v>
      </c>
      <c s="6" t="s">
        <v>3586</v>
      </c>
      <c t="s">
        <v>4</v>
      </c>
      <c s="26" t="s">
        <v>3587</v>
      </c>
      <c s="27" t="s">
        <v>82</v>
      </c>
      <c s="28">
        <v>16.36</v>
      </c>
      <c s="27">
        <v>0</v>
      </c>
      <c s="27">
        <f>ROUND(G628*H628,6)</f>
      </c>
      <c r="L628" s="29">
        <v>0</v>
      </c>
      <c s="24">
        <f>ROUND(ROUND(L628,2)*ROUND(G628,3),2)</f>
      </c>
      <c s="27" t="s">
        <v>2797</v>
      </c>
      <c>
        <f>(M628*21)/100</f>
      </c>
      <c t="s">
        <v>27</v>
      </c>
    </row>
    <row r="629" spans="1:5" ht="12.75" customHeight="1">
      <c r="A629" s="30" t="s">
        <v>56</v>
      </c>
      <c r="E629" s="31" t="s">
        <v>3587</v>
      </c>
    </row>
    <row r="630" spans="1:5" ht="12.75" customHeight="1">
      <c r="A630" s="30" t="s">
        <v>57</v>
      </c>
      <c r="E630" s="32" t="s">
        <v>4</v>
      </c>
    </row>
    <row r="631" spans="5:5" ht="12.75" customHeight="1">
      <c r="E631" s="31" t="s">
        <v>4</v>
      </c>
    </row>
    <row r="632" spans="1:16" ht="12.75" customHeight="1">
      <c r="A632" t="s">
        <v>50</v>
      </c>
      <c s="6" t="s">
        <v>1842</v>
      </c>
      <c s="6" t="s">
        <v>3588</v>
      </c>
      <c t="s">
        <v>4</v>
      </c>
      <c s="26" t="s">
        <v>3589</v>
      </c>
      <c s="27" t="s">
        <v>98</v>
      </c>
      <c s="28">
        <v>4</v>
      </c>
      <c s="27">
        <v>0</v>
      </c>
      <c s="27">
        <f>ROUND(G632*H632,6)</f>
      </c>
      <c r="L632" s="29">
        <v>0</v>
      </c>
      <c s="24">
        <f>ROUND(ROUND(L632,2)*ROUND(G632,3),2)</f>
      </c>
      <c s="27" t="s">
        <v>2797</v>
      </c>
      <c>
        <f>(M632*21)/100</f>
      </c>
      <c t="s">
        <v>27</v>
      </c>
    </row>
    <row r="633" spans="1:5" ht="12.75" customHeight="1">
      <c r="A633" s="30" t="s">
        <v>56</v>
      </c>
      <c r="E633" s="31" t="s">
        <v>3589</v>
      </c>
    </row>
    <row r="634" spans="1:5" ht="12.75" customHeight="1">
      <c r="A634" s="30" t="s">
        <v>57</v>
      </c>
      <c r="E634" s="32" t="s">
        <v>4</v>
      </c>
    </row>
    <row r="635" spans="5:5" ht="12.75" customHeight="1">
      <c r="E635" s="31" t="s">
        <v>4</v>
      </c>
    </row>
    <row r="636" spans="1:16" ht="12.75" customHeight="1">
      <c r="A636" t="s">
        <v>50</v>
      </c>
      <c s="6" t="s">
        <v>1845</v>
      </c>
      <c s="6" t="s">
        <v>3590</v>
      </c>
      <c t="s">
        <v>4</v>
      </c>
      <c s="26" t="s">
        <v>3591</v>
      </c>
      <c s="27" t="s">
        <v>98</v>
      </c>
      <c s="28">
        <v>4</v>
      </c>
      <c s="27">
        <v>0</v>
      </c>
      <c s="27">
        <f>ROUND(G636*H636,6)</f>
      </c>
      <c r="L636" s="29">
        <v>0</v>
      </c>
      <c s="24">
        <f>ROUND(ROUND(L636,2)*ROUND(G636,3),2)</f>
      </c>
      <c s="27" t="s">
        <v>2797</v>
      </c>
      <c>
        <f>(M636*21)/100</f>
      </c>
      <c t="s">
        <v>27</v>
      </c>
    </row>
    <row r="637" spans="1:5" ht="12.75" customHeight="1">
      <c r="A637" s="30" t="s">
        <v>56</v>
      </c>
      <c r="E637" s="31" t="s">
        <v>3591</v>
      </c>
    </row>
    <row r="638" spans="1:5" ht="12.75" customHeight="1">
      <c r="A638" s="30" t="s">
        <v>57</v>
      </c>
      <c r="E638" s="32" t="s">
        <v>4</v>
      </c>
    </row>
    <row r="639" spans="5:5" ht="12.75" customHeight="1">
      <c r="E639" s="31" t="s">
        <v>4</v>
      </c>
    </row>
    <row r="640" spans="1:16" ht="12.75" customHeight="1">
      <c r="A640" t="s">
        <v>50</v>
      </c>
      <c s="6" t="s">
        <v>1846</v>
      </c>
      <c s="6" t="s">
        <v>3592</v>
      </c>
      <c t="s">
        <v>4</v>
      </c>
      <c s="26" t="s">
        <v>3593</v>
      </c>
      <c s="27" t="s">
        <v>98</v>
      </c>
      <c s="28">
        <v>1</v>
      </c>
      <c s="27">
        <v>0</v>
      </c>
      <c s="27">
        <f>ROUND(G640*H640,6)</f>
      </c>
      <c r="L640" s="29">
        <v>0</v>
      </c>
      <c s="24">
        <f>ROUND(ROUND(L640,2)*ROUND(G640,3),2)</f>
      </c>
      <c s="27" t="s">
        <v>2797</v>
      </c>
      <c>
        <f>(M640*21)/100</f>
      </c>
      <c t="s">
        <v>27</v>
      </c>
    </row>
    <row r="641" spans="1:5" ht="12.75" customHeight="1">
      <c r="A641" s="30" t="s">
        <v>56</v>
      </c>
      <c r="E641" s="31" t="s">
        <v>3593</v>
      </c>
    </row>
    <row r="642" spans="1:5" ht="12.75" customHeight="1">
      <c r="A642" s="30" t="s">
        <v>57</v>
      </c>
      <c r="E642" s="32" t="s">
        <v>4</v>
      </c>
    </row>
    <row r="643" spans="5:5" ht="12.75" customHeight="1">
      <c r="E643" s="31" t="s">
        <v>4</v>
      </c>
    </row>
    <row r="644" spans="1:16" ht="12.75" customHeight="1">
      <c r="A644" t="s">
        <v>50</v>
      </c>
      <c s="6" t="s">
        <v>1849</v>
      </c>
      <c s="6" t="s">
        <v>3594</v>
      </c>
      <c t="s">
        <v>4</v>
      </c>
      <c s="26" t="s">
        <v>3595</v>
      </c>
      <c s="27" t="s">
        <v>98</v>
      </c>
      <c s="28">
        <v>1</v>
      </c>
      <c s="27">
        <v>0</v>
      </c>
      <c s="27">
        <f>ROUND(G644*H644,6)</f>
      </c>
      <c r="L644" s="29">
        <v>0</v>
      </c>
      <c s="24">
        <f>ROUND(ROUND(L644,2)*ROUND(G644,3),2)</f>
      </c>
      <c s="27" t="s">
        <v>2797</v>
      </c>
      <c>
        <f>(M644*21)/100</f>
      </c>
      <c t="s">
        <v>27</v>
      </c>
    </row>
    <row r="645" spans="1:5" ht="12.75" customHeight="1">
      <c r="A645" s="30" t="s">
        <v>56</v>
      </c>
      <c r="E645" s="31" t="s">
        <v>3595</v>
      </c>
    </row>
    <row r="646" spans="1:5" ht="12.75" customHeight="1">
      <c r="A646" s="30" t="s">
        <v>57</v>
      </c>
      <c r="E646" s="32" t="s">
        <v>4</v>
      </c>
    </row>
    <row r="647" spans="5:5" ht="12.75" customHeight="1">
      <c r="E647" s="31" t="s">
        <v>4</v>
      </c>
    </row>
    <row r="648" spans="1:16" ht="12.75" customHeight="1">
      <c r="A648" t="s">
        <v>50</v>
      </c>
      <c s="6" t="s">
        <v>1850</v>
      </c>
      <c s="6" t="s">
        <v>3596</v>
      </c>
      <c t="s">
        <v>4</v>
      </c>
      <c s="26" t="s">
        <v>3597</v>
      </c>
      <c s="27" t="s">
        <v>782</v>
      </c>
      <c s="28">
        <v>21.07</v>
      </c>
      <c s="27">
        <v>0</v>
      </c>
      <c s="27">
        <f>ROUND(G648*H648,6)</f>
      </c>
      <c r="L648" s="29">
        <v>0</v>
      </c>
      <c s="24">
        <f>ROUND(ROUND(L648,2)*ROUND(G648,3),2)</f>
      </c>
      <c s="27" t="s">
        <v>2797</v>
      </c>
      <c>
        <f>(M648*21)/100</f>
      </c>
      <c t="s">
        <v>27</v>
      </c>
    </row>
    <row r="649" spans="1:5" ht="12.75" customHeight="1">
      <c r="A649" s="30" t="s">
        <v>56</v>
      </c>
      <c r="E649" s="31" t="s">
        <v>3597</v>
      </c>
    </row>
    <row r="650" spans="1:5" ht="12.75" customHeight="1">
      <c r="A650" s="30" t="s">
        <v>57</v>
      </c>
      <c r="E650" s="32" t="s">
        <v>4</v>
      </c>
    </row>
    <row r="651" spans="5:5" ht="12.75" customHeight="1">
      <c r="E651" s="31" t="s">
        <v>4</v>
      </c>
    </row>
    <row r="652" spans="1:16" ht="12.75" customHeight="1">
      <c r="A652" t="s">
        <v>50</v>
      </c>
      <c s="6" t="s">
        <v>1854</v>
      </c>
      <c s="6" t="s">
        <v>3598</v>
      </c>
      <c t="s">
        <v>4</v>
      </c>
      <c s="26" t="s">
        <v>3599</v>
      </c>
      <c s="27" t="s">
        <v>98</v>
      </c>
      <c s="28">
        <v>2</v>
      </c>
      <c s="27">
        <v>0</v>
      </c>
      <c s="27">
        <f>ROUND(G652*H652,6)</f>
      </c>
      <c r="L652" s="29">
        <v>0</v>
      </c>
      <c s="24">
        <f>ROUND(ROUND(L652,2)*ROUND(G652,3),2)</f>
      </c>
      <c s="27" t="s">
        <v>2797</v>
      </c>
      <c>
        <f>(M652*21)/100</f>
      </c>
      <c t="s">
        <v>27</v>
      </c>
    </row>
    <row r="653" spans="1:5" ht="12.75" customHeight="1">
      <c r="A653" s="30" t="s">
        <v>56</v>
      </c>
      <c r="E653" s="31" t="s">
        <v>3599</v>
      </c>
    </row>
    <row r="654" spans="1:5" ht="12.75" customHeight="1">
      <c r="A654" s="30" t="s">
        <v>57</v>
      </c>
      <c r="E654" s="32" t="s">
        <v>4</v>
      </c>
    </row>
    <row r="655" spans="5:5" ht="12.75" customHeight="1">
      <c r="E655" s="31" t="s">
        <v>3579</v>
      </c>
    </row>
    <row r="656" spans="1:16" ht="12.75" customHeight="1">
      <c r="A656" t="s">
        <v>50</v>
      </c>
      <c s="6" t="s">
        <v>1857</v>
      </c>
      <c s="6" t="s">
        <v>3600</v>
      </c>
      <c t="s">
        <v>4</v>
      </c>
      <c s="26" t="s">
        <v>3601</v>
      </c>
      <c s="27" t="s">
        <v>98</v>
      </c>
      <c s="28">
        <v>1</v>
      </c>
      <c s="27">
        <v>0</v>
      </c>
      <c s="27">
        <f>ROUND(G656*H656,6)</f>
      </c>
      <c r="L656" s="29">
        <v>0</v>
      </c>
      <c s="24">
        <f>ROUND(ROUND(L656,2)*ROUND(G656,3),2)</f>
      </c>
      <c s="27" t="s">
        <v>2797</v>
      </c>
      <c>
        <f>(M656*21)/100</f>
      </c>
      <c t="s">
        <v>27</v>
      </c>
    </row>
    <row r="657" spans="1:5" ht="12.75" customHeight="1">
      <c r="A657" s="30" t="s">
        <v>56</v>
      </c>
      <c r="E657" s="31" t="s">
        <v>3601</v>
      </c>
    </row>
    <row r="658" spans="1:5" ht="12.75" customHeight="1">
      <c r="A658" s="30" t="s">
        <v>57</v>
      </c>
      <c r="E658" s="32" t="s">
        <v>4</v>
      </c>
    </row>
    <row r="659" spans="5:5" ht="12.75" customHeight="1">
      <c r="E659" s="31" t="s">
        <v>3579</v>
      </c>
    </row>
    <row r="660" spans="1:13" ht="12.75" customHeight="1">
      <c r="A660" t="s">
        <v>47</v>
      </c>
      <c r="C660" s="7" t="s">
        <v>3602</v>
      </c>
      <c r="E660" s="25" t="s">
        <v>3603</v>
      </c>
      <c r="J660" s="24">
        <f>0</f>
      </c>
      <c s="24">
        <f>0</f>
      </c>
      <c s="24">
        <f>0+L661+L665+L669+L673+L677+L681</f>
      </c>
      <c s="24">
        <f>0+M661+M665+M669+M673+M677+M681</f>
      </c>
    </row>
    <row r="661" spans="1:16" ht="12.75" customHeight="1">
      <c r="A661" t="s">
        <v>50</v>
      </c>
      <c s="6" t="s">
        <v>1858</v>
      </c>
      <c s="6" t="s">
        <v>3604</v>
      </c>
      <c t="s">
        <v>4</v>
      </c>
      <c s="26" t="s">
        <v>3605</v>
      </c>
      <c s="27" t="s">
        <v>284</v>
      </c>
      <c s="28">
        <v>1</v>
      </c>
      <c s="27">
        <v>0</v>
      </c>
      <c s="27">
        <f>ROUND(G661*H661,6)</f>
      </c>
      <c r="L661" s="29">
        <v>0</v>
      </c>
      <c s="24">
        <f>ROUND(ROUND(L661,2)*ROUND(G661,3),2)</f>
      </c>
      <c s="27" t="s">
        <v>2797</v>
      </c>
      <c>
        <f>(M661*21)/100</f>
      </c>
      <c t="s">
        <v>27</v>
      </c>
    </row>
    <row r="662" spans="1:5" ht="12.75" customHeight="1">
      <c r="A662" s="30" t="s">
        <v>56</v>
      </c>
      <c r="E662" s="31" t="s">
        <v>3605</v>
      </c>
    </row>
    <row r="663" spans="1:5" ht="12.75" customHeight="1">
      <c r="A663" s="30" t="s">
        <v>57</v>
      </c>
      <c r="E663" s="32" t="s">
        <v>4</v>
      </c>
    </row>
    <row r="664" spans="5:5" ht="12.75" customHeight="1">
      <c r="E664" s="31" t="s">
        <v>4</v>
      </c>
    </row>
    <row r="665" spans="1:16" ht="12.75" customHeight="1">
      <c r="A665" t="s">
        <v>50</v>
      </c>
      <c s="6" t="s">
        <v>1859</v>
      </c>
      <c s="6" t="s">
        <v>3606</v>
      </c>
      <c t="s">
        <v>4</v>
      </c>
      <c s="26" t="s">
        <v>3607</v>
      </c>
      <c s="27" t="s">
        <v>284</v>
      </c>
      <c s="28">
        <v>1</v>
      </c>
      <c s="27">
        <v>0</v>
      </c>
      <c s="27">
        <f>ROUND(G665*H665,6)</f>
      </c>
      <c r="L665" s="29">
        <v>0</v>
      </c>
      <c s="24">
        <f>ROUND(ROUND(L665,2)*ROUND(G665,3),2)</f>
      </c>
      <c s="27" t="s">
        <v>2797</v>
      </c>
      <c>
        <f>(M665*21)/100</f>
      </c>
      <c t="s">
        <v>27</v>
      </c>
    </row>
    <row r="666" spans="1:5" ht="12.75" customHeight="1">
      <c r="A666" s="30" t="s">
        <v>56</v>
      </c>
      <c r="E666" s="31" t="s">
        <v>3607</v>
      </c>
    </row>
    <row r="667" spans="1:5" ht="12.75" customHeight="1">
      <c r="A667" s="30" t="s">
        <v>57</v>
      </c>
      <c r="E667" s="32" t="s">
        <v>4</v>
      </c>
    </row>
    <row r="668" spans="5:5" ht="12.75" customHeight="1">
      <c r="E668" s="31" t="s">
        <v>4</v>
      </c>
    </row>
    <row r="669" spans="1:16" ht="12.75" customHeight="1">
      <c r="A669" t="s">
        <v>50</v>
      </c>
      <c s="6" t="s">
        <v>1860</v>
      </c>
      <c s="6" t="s">
        <v>3608</v>
      </c>
      <c t="s">
        <v>4</v>
      </c>
      <c s="26" t="s">
        <v>3609</v>
      </c>
      <c s="27" t="s">
        <v>284</v>
      </c>
      <c s="28">
        <v>1</v>
      </c>
      <c s="27">
        <v>0</v>
      </c>
      <c s="27">
        <f>ROUND(G669*H669,6)</f>
      </c>
      <c r="L669" s="29">
        <v>0</v>
      </c>
      <c s="24">
        <f>ROUND(ROUND(L669,2)*ROUND(G669,3),2)</f>
      </c>
      <c s="27" t="s">
        <v>2797</v>
      </c>
      <c>
        <f>(M669*21)/100</f>
      </c>
      <c t="s">
        <v>27</v>
      </c>
    </row>
    <row r="670" spans="1:5" ht="12.75" customHeight="1">
      <c r="A670" s="30" t="s">
        <v>56</v>
      </c>
      <c r="E670" s="31" t="s">
        <v>3609</v>
      </c>
    </row>
    <row r="671" spans="1:5" ht="12.75" customHeight="1">
      <c r="A671" s="30" t="s">
        <v>57</v>
      </c>
      <c r="E671" s="32" t="s">
        <v>4</v>
      </c>
    </row>
    <row r="672" spans="5:5" ht="12.75" customHeight="1">
      <c r="E672" s="31" t="s">
        <v>4</v>
      </c>
    </row>
    <row r="673" spans="1:16" ht="12.75" customHeight="1">
      <c r="A673" t="s">
        <v>50</v>
      </c>
      <c s="6" t="s">
        <v>1861</v>
      </c>
      <c s="6" t="s">
        <v>3610</v>
      </c>
      <c t="s">
        <v>4</v>
      </c>
      <c s="26" t="s">
        <v>3611</v>
      </c>
      <c s="27" t="s">
        <v>284</v>
      </c>
      <c s="28">
        <v>1</v>
      </c>
      <c s="27">
        <v>0</v>
      </c>
      <c s="27">
        <f>ROUND(G673*H673,6)</f>
      </c>
      <c r="L673" s="29">
        <v>0</v>
      </c>
      <c s="24">
        <f>ROUND(ROUND(L673,2)*ROUND(G673,3),2)</f>
      </c>
      <c s="27" t="s">
        <v>2797</v>
      </c>
      <c>
        <f>(M673*21)/100</f>
      </c>
      <c t="s">
        <v>27</v>
      </c>
    </row>
    <row r="674" spans="1:5" ht="12.75" customHeight="1">
      <c r="A674" s="30" t="s">
        <v>56</v>
      </c>
      <c r="E674" s="31" t="s">
        <v>3611</v>
      </c>
    </row>
    <row r="675" spans="1:5" ht="12.75" customHeight="1">
      <c r="A675" s="30" t="s">
        <v>57</v>
      </c>
      <c r="E675" s="32" t="s">
        <v>4</v>
      </c>
    </row>
    <row r="676" spans="5:5" ht="12.75" customHeight="1">
      <c r="E676" s="31" t="s">
        <v>4</v>
      </c>
    </row>
    <row r="677" spans="1:16" ht="12.75" customHeight="1">
      <c r="A677" t="s">
        <v>50</v>
      </c>
      <c s="6" t="s">
        <v>1862</v>
      </c>
      <c s="6" t="s">
        <v>3612</v>
      </c>
      <c t="s">
        <v>4</v>
      </c>
      <c s="26" t="s">
        <v>3613</v>
      </c>
      <c s="27" t="s">
        <v>3614</v>
      </c>
      <c s="28">
        <v>2</v>
      </c>
      <c s="27">
        <v>0</v>
      </c>
      <c s="27">
        <f>ROUND(G677*H677,6)</f>
      </c>
      <c r="L677" s="29">
        <v>0</v>
      </c>
      <c s="24">
        <f>ROUND(ROUND(L677,2)*ROUND(G677,3),2)</f>
      </c>
      <c s="27" t="s">
        <v>2797</v>
      </c>
      <c>
        <f>(M677*21)/100</f>
      </c>
      <c t="s">
        <v>27</v>
      </c>
    </row>
    <row r="678" spans="1:5" ht="12.75" customHeight="1">
      <c r="A678" s="30" t="s">
        <v>56</v>
      </c>
      <c r="E678" s="31" t="s">
        <v>3613</v>
      </c>
    </row>
    <row r="679" spans="1:5" ht="12.75" customHeight="1">
      <c r="A679" s="30" t="s">
        <v>57</v>
      </c>
      <c r="E679" s="32" t="s">
        <v>4</v>
      </c>
    </row>
    <row r="680" spans="5:5" ht="12.75" customHeight="1">
      <c r="E680" s="31" t="s">
        <v>4</v>
      </c>
    </row>
    <row r="681" spans="1:16" ht="12.75" customHeight="1">
      <c r="A681" t="s">
        <v>50</v>
      </c>
      <c s="6" t="s">
        <v>1863</v>
      </c>
      <c s="6" t="s">
        <v>3615</v>
      </c>
      <c t="s">
        <v>4</v>
      </c>
      <c s="26" t="s">
        <v>3616</v>
      </c>
      <c s="27" t="s">
        <v>3614</v>
      </c>
      <c s="28">
        <v>2</v>
      </c>
      <c s="27">
        <v>0</v>
      </c>
      <c s="27">
        <f>ROUND(G681*H681,6)</f>
      </c>
      <c r="L681" s="29">
        <v>0</v>
      </c>
      <c s="24">
        <f>ROUND(ROUND(L681,2)*ROUND(G681,3),2)</f>
      </c>
      <c s="27" t="s">
        <v>2797</v>
      </c>
      <c>
        <f>(M681*21)/100</f>
      </c>
      <c t="s">
        <v>27</v>
      </c>
    </row>
    <row r="682" spans="1:5" ht="12.75" customHeight="1">
      <c r="A682" s="30" t="s">
        <v>56</v>
      </c>
      <c r="E682" s="31" t="s">
        <v>3616</v>
      </c>
    </row>
    <row r="683" spans="1:5" ht="12.75" customHeight="1">
      <c r="A683" s="30" t="s">
        <v>57</v>
      </c>
      <c r="E683" s="32" t="s">
        <v>4</v>
      </c>
    </row>
    <row r="684" spans="5:5" ht="12.75" customHeight="1">
      <c r="E684" s="31" t="s">
        <v>4</v>
      </c>
    </row>
    <row r="685" spans="1:13" ht="12.75" customHeight="1">
      <c r="A685" t="s">
        <v>47</v>
      </c>
      <c r="C685" s="7" t="s">
        <v>3617</v>
      </c>
      <c r="E685" s="25" t="s">
        <v>3618</v>
      </c>
      <c r="J685" s="24">
        <f>0</f>
      </c>
      <c s="24">
        <f>0</f>
      </c>
      <c s="24">
        <f>0+L686+L690+L694+L698+L702</f>
      </c>
      <c s="24">
        <f>0+M686+M690+M694+M698+M702</f>
      </c>
    </row>
    <row r="686" spans="1:16" ht="12.75" customHeight="1">
      <c r="A686" t="s">
        <v>50</v>
      </c>
      <c s="6" t="s">
        <v>1864</v>
      </c>
      <c s="6" t="s">
        <v>3619</v>
      </c>
      <c t="s">
        <v>4</v>
      </c>
      <c s="26" t="s">
        <v>3620</v>
      </c>
      <c s="27" t="s">
        <v>1085</v>
      </c>
      <c s="28">
        <v>1</v>
      </c>
      <c s="27">
        <v>0</v>
      </c>
      <c s="27">
        <f>ROUND(G686*H686,6)</f>
      </c>
      <c r="L686" s="29">
        <v>0</v>
      </c>
      <c s="24">
        <f>ROUND(ROUND(L686,2)*ROUND(G686,3),2)</f>
      </c>
      <c s="27" t="s">
        <v>2797</v>
      </c>
      <c>
        <f>(M686*21)/100</f>
      </c>
      <c t="s">
        <v>27</v>
      </c>
    </row>
    <row r="687" spans="1:5" ht="12.75" customHeight="1">
      <c r="A687" s="30" t="s">
        <v>56</v>
      </c>
      <c r="E687" s="31" t="s">
        <v>3620</v>
      </c>
    </row>
    <row r="688" spans="1:5" ht="12.75" customHeight="1">
      <c r="A688" s="30" t="s">
        <v>57</v>
      </c>
      <c r="E688" s="32" t="s">
        <v>4</v>
      </c>
    </row>
    <row r="689" spans="5:5" ht="12.75" customHeight="1">
      <c r="E689" s="31" t="s">
        <v>4</v>
      </c>
    </row>
    <row r="690" spans="1:16" ht="12.75" customHeight="1">
      <c r="A690" t="s">
        <v>50</v>
      </c>
      <c s="6" t="s">
        <v>1865</v>
      </c>
      <c s="6" t="s">
        <v>3621</v>
      </c>
      <c t="s">
        <v>4</v>
      </c>
      <c s="26" t="s">
        <v>3622</v>
      </c>
      <c s="27" t="s">
        <v>264</v>
      </c>
      <c s="28">
        <v>1</v>
      </c>
      <c s="27">
        <v>0</v>
      </c>
      <c s="27">
        <f>ROUND(G690*H690,6)</f>
      </c>
      <c r="L690" s="29">
        <v>0</v>
      </c>
      <c s="24">
        <f>ROUND(ROUND(L690,2)*ROUND(G690,3),2)</f>
      </c>
      <c s="27" t="s">
        <v>2797</v>
      </c>
      <c>
        <f>(M690*21)/100</f>
      </c>
      <c t="s">
        <v>27</v>
      </c>
    </row>
    <row r="691" spans="1:5" ht="12.75" customHeight="1">
      <c r="A691" s="30" t="s">
        <v>56</v>
      </c>
      <c r="E691" s="31" t="s">
        <v>3622</v>
      </c>
    </row>
    <row r="692" spans="1:5" ht="12.75" customHeight="1">
      <c r="A692" s="30" t="s">
        <v>57</v>
      </c>
      <c r="E692" s="32" t="s">
        <v>4</v>
      </c>
    </row>
    <row r="693" spans="5:5" ht="12.75" customHeight="1">
      <c r="E693" s="31" t="s">
        <v>4</v>
      </c>
    </row>
    <row r="694" spans="1:16" ht="12.75" customHeight="1">
      <c r="A694" t="s">
        <v>50</v>
      </c>
      <c s="6" t="s">
        <v>1867</v>
      </c>
      <c s="6" t="s">
        <v>3623</v>
      </c>
      <c t="s">
        <v>4</v>
      </c>
      <c s="26" t="s">
        <v>3624</v>
      </c>
      <c s="27" t="s">
        <v>3625</v>
      </c>
      <c s="28">
        <v>1</v>
      </c>
      <c s="27">
        <v>0</v>
      </c>
      <c s="27">
        <f>ROUND(G694*H694,6)</f>
      </c>
      <c r="L694" s="29">
        <v>0</v>
      </c>
      <c s="24">
        <f>ROUND(ROUND(L694,2)*ROUND(G694,3),2)</f>
      </c>
      <c s="27" t="s">
        <v>2797</v>
      </c>
      <c>
        <f>(M694*21)/100</f>
      </c>
      <c t="s">
        <v>27</v>
      </c>
    </row>
    <row r="695" spans="1:5" ht="12.75" customHeight="1">
      <c r="A695" s="30" t="s">
        <v>56</v>
      </c>
      <c r="E695" s="31" t="s">
        <v>3624</v>
      </c>
    </row>
    <row r="696" spans="1:5" ht="12.75" customHeight="1">
      <c r="A696" s="30" t="s">
        <v>57</v>
      </c>
      <c r="E696" s="32" t="s">
        <v>4</v>
      </c>
    </row>
    <row r="697" spans="5:5" ht="12.75" customHeight="1">
      <c r="E697" s="31" t="s">
        <v>4</v>
      </c>
    </row>
    <row r="698" spans="1:16" ht="12.75" customHeight="1">
      <c r="A698" t="s">
        <v>50</v>
      </c>
      <c s="6" t="s">
        <v>1869</v>
      </c>
      <c s="6" t="s">
        <v>3626</v>
      </c>
      <c t="s">
        <v>4</v>
      </c>
      <c s="26" t="s">
        <v>3627</v>
      </c>
      <c s="27" t="s">
        <v>264</v>
      </c>
      <c s="28">
        <v>1</v>
      </c>
      <c s="27">
        <v>0</v>
      </c>
      <c s="27">
        <f>ROUND(G698*H698,6)</f>
      </c>
      <c r="L698" s="29">
        <v>0</v>
      </c>
      <c s="24">
        <f>ROUND(ROUND(L698,2)*ROUND(G698,3),2)</f>
      </c>
      <c s="27" t="s">
        <v>2797</v>
      </c>
      <c>
        <f>(M698*21)/100</f>
      </c>
      <c t="s">
        <v>27</v>
      </c>
    </row>
    <row r="699" spans="1:5" ht="12.75" customHeight="1">
      <c r="A699" s="30" t="s">
        <v>56</v>
      </c>
      <c r="E699" s="31" t="s">
        <v>3627</v>
      </c>
    </row>
    <row r="700" spans="1:5" ht="12.75" customHeight="1">
      <c r="A700" s="30" t="s">
        <v>57</v>
      </c>
      <c r="E700" s="32" t="s">
        <v>4</v>
      </c>
    </row>
    <row r="701" spans="5:5" ht="12.75" customHeight="1">
      <c r="E701" s="31" t="s">
        <v>4</v>
      </c>
    </row>
    <row r="702" spans="1:16" ht="12.75" customHeight="1">
      <c r="A702" t="s">
        <v>50</v>
      </c>
      <c s="6" t="s">
        <v>1871</v>
      </c>
      <c s="6" t="s">
        <v>3628</v>
      </c>
      <c t="s">
        <v>4</v>
      </c>
      <c s="26" t="s">
        <v>3629</v>
      </c>
      <c s="27" t="s">
        <v>1918</v>
      </c>
      <c s="28">
        <v>1</v>
      </c>
      <c s="27">
        <v>0</v>
      </c>
      <c s="27">
        <f>ROUND(G702*H702,6)</f>
      </c>
      <c r="L702" s="29">
        <v>0</v>
      </c>
      <c s="24">
        <f>ROUND(ROUND(L702,2)*ROUND(G702,3),2)</f>
      </c>
      <c s="27" t="s">
        <v>2797</v>
      </c>
      <c>
        <f>(M702*21)/100</f>
      </c>
      <c t="s">
        <v>27</v>
      </c>
    </row>
    <row r="703" spans="1:5" ht="12.75" customHeight="1">
      <c r="A703" s="30" t="s">
        <v>56</v>
      </c>
      <c r="E703" s="31" t="s">
        <v>3629</v>
      </c>
    </row>
    <row r="704" spans="1:5" ht="12.75" customHeight="1">
      <c r="A704" s="30" t="s">
        <v>57</v>
      </c>
      <c r="E704" s="32" t="s">
        <v>4</v>
      </c>
    </row>
    <row r="705" spans="5:5" ht="12.75" customHeight="1">
      <c r="E705" s="31" t="s">
        <v>4</v>
      </c>
    </row>
    <row r="706" spans="1:13" ht="12.75" customHeight="1">
      <c r="A706" t="s">
        <v>47</v>
      </c>
      <c r="C706" s="7" t="s">
        <v>3630</v>
      </c>
      <c r="E706" s="25" t="s">
        <v>3631</v>
      </c>
      <c r="J706" s="24">
        <f>0</f>
      </c>
      <c s="24">
        <f>0</f>
      </c>
      <c s="24">
        <f>0+L707+L711+L715+L719+L723</f>
      </c>
      <c s="24">
        <f>0+M707+M711+M715+M719+M723</f>
      </c>
    </row>
    <row r="707" spans="1:16" ht="12.75" customHeight="1">
      <c r="A707" t="s">
        <v>50</v>
      </c>
      <c s="6" t="s">
        <v>1873</v>
      </c>
      <c s="6" t="s">
        <v>3632</v>
      </c>
      <c t="s">
        <v>4</v>
      </c>
      <c s="26" t="s">
        <v>3633</v>
      </c>
      <c s="27" t="s">
        <v>782</v>
      </c>
      <c s="28">
        <v>19.76</v>
      </c>
      <c s="27">
        <v>0</v>
      </c>
      <c s="27">
        <f>ROUND(G707*H707,6)</f>
      </c>
      <c r="L707" s="29">
        <v>0</v>
      </c>
      <c s="24">
        <f>ROUND(ROUND(L707,2)*ROUND(G707,3),2)</f>
      </c>
      <c s="27" t="s">
        <v>2797</v>
      </c>
      <c>
        <f>(M707*21)/100</f>
      </c>
      <c t="s">
        <v>27</v>
      </c>
    </row>
    <row r="708" spans="1:5" ht="12.75" customHeight="1">
      <c r="A708" s="30" t="s">
        <v>56</v>
      </c>
      <c r="E708" s="31" t="s">
        <v>3634</v>
      </c>
    </row>
    <row r="709" spans="1:5" ht="12.75" customHeight="1">
      <c r="A709" s="30" t="s">
        <v>57</v>
      </c>
      <c r="E709" s="32" t="s">
        <v>4</v>
      </c>
    </row>
    <row r="710" spans="5:5" ht="12.75" customHeight="1">
      <c r="E710" s="31" t="s">
        <v>4</v>
      </c>
    </row>
    <row r="711" spans="1:16" ht="12.75" customHeight="1">
      <c r="A711" t="s">
        <v>50</v>
      </c>
      <c s="6" t="s">
        <v>1875</v>
      </c>
      <c s="6" t="s">
        <v>3635</v>
      </c>
      <c t="s">
        <v>4</v>
      </c>
      <c s="26" t="s">
        <v>3636</v>
      </c>
      <c s="27" t="s">
        <v>782</v>
      </c>
      <c s="28">
        <v>19.76</v>
      </c>
      <c s="27">
        <v>0</v>
      </c>
      <c s="27">
        <f>ROUND(G711*H711,6)</f>
      </c>
      <c r="L711" s="29">
        <v>0</v>
      </c>
      <c s="24">
        <f>ROUND(ROUND(L711,2)*ROUND(G711,3),2)</f>
      </c>
      <c s="27" t="s">
        <v>2797</v>
      </c>
      <c>
        <f>(M711*21)/100</f>
      </c>
      <c t="s">
        <v>27</v>
      </c>
    </row>
    <row r="712" spans="1:5" ht="12.75" customHeight="1">
      <c r="A712" s="30" t="s">
        <v>56</v>
      </c>
      <c r="E712" s="31" t="s">
        <v>3637</v>
      </c>
    </row>
    <row r="713" spans="1:5" ht="12.75" customHeight="1">
      <c r="A713" s="30" t="s">
        <v>57</v>
      </c>
      <c r="E713" s="32" t="s">
        <v>4</v>
      </c>
    </row>
    <row r="714" spans="5:5" ht="12.75" customHeight="1">
      <c r="E714" s="31" t="s">
        <v>4</v>
      </c>
    </row>
    <row r="715" spans="1:16" ht="12.75" customHeight="1">
      <c r="A715" t="s">
        <v>50</v>
      </c>
      <c s="6" t="s">
        <v>1877</v>
      </c>
      <c s="6" t="s">
        <v>3638</v>
      </c>
      <c t="s">
        <v>4</v>
      </c>
      <c s="26" t="s">
        <v>3639</v>
      </c>
      <c s="27" t="s">
        <v>782</v>
      </c>
      <c s="28">
        <v>19.76</v>
      </c>
      <c s="27">
        <v>0.0001</v>
      </c>
      <c s="27">
        <f>ROUND(G715*H715,6)</f>
      </c>
      <c r="L715" s="29">
        <v>0</v>
      </c>
      <c s="24">
        <f>ROUND(ROUND(L715,2)*ROUND(G715,3),2)</f>
      </c>
      <c s="27" t="s">
        <v>2797</v>
      </c>
      <c>
        <f>(M715*21)/100</f>
      </c>
      <c t="s">
        <v>27</v>
      </c>
    </row>
    <row r="716" spans="1:5" ht="12.75" customHeight="1">
      <c r="A716" s="30" t="s">
        <v>56</v>
      </c>
      <c r="E716" s="31" t="s">
        <v>3640</v>
      </c>
    </row>
    <row r="717" spans="1:5" ht="12.75" customHeight="1">
      <c r="A717" s="30" t="s">
        <v>57</v>
      </c>
      <c r="E717" s="32" t="s">
        <v>4</v>
      </c>
    </row>
    <row r="718" spans="5:5" ht="12.75" customHeight="1">
      <c r="E718" s="31" t="s">
        <v>4</v>
      </c>
    </row>
    <row r="719" spans="1:16" ht="12.75" customHeight="1">
      <c r="A719" t="s">
        <v>50</v>
      </c>
      <c s="6" t="s">
        <v>1879</v>
      </c>
      <c s="6" t="s">
        <v>3641</v>
      </c>
      <c t="s">
        <v>4</v>
      </c>
      <c s="26" t="s">
        <v>3642</v>
      </c>
      <c s="27" t="s">
        <v>782</v>
      </c>
      <c s="28">
        <v>19.76</v>
      </c>
      <c s="27">
        <v>0.00014</v>
      </c>
      <c s="27">
        <f>ROUND(G719*H719,6)</f>
      </c>
      <c r="L719" s="29">
        <v>0</v>
      </c>
      <c s="24">
        <f>ROUND(ROUND(L719,2)*ROUND(G719,3),2)</f>
      </c>
      <c s="27" t="s">
        <v>2797</v>
      </c>
      <c>
        <f>(M719*21)/100</f>
      </c>
      <c t="s">
        <v>27</v>
      </c>
    </row>
    <row r="720" spans="1:5" ht="12.75" customHeight="1">
      <c r="A720" s="30" t="s">
        <v>56</v>
      </c>
      <c r="E720" s="31" t="s">
        <v>3643</v>
      </c>
    </row>
    <row r="721" spans="1:5" ht="12.75" customHeight="1">
      <c r="A721" s="30" t="s">
        <v>57</v>
      </c>
      <c r="E721" s="32" t="s">
        <v>4</v>
      </c>
    </row>
    <row r="722" spans="5:5" ht="12.75" customHeight="1">
      <c r="E722" s="31" t="s">
        <v>4</v>
      </c>
    </row>
    <row r="723" spans="1:16" ht="12.75" customHeight="1">
      <c r="A723" t="s">
        <v>50</v>
      </c>
      <c s="6" t="s">
        <v>1880</v>
      </c>
      <c s="6" t="s">
        <v>3644</v>
      </c>
      <c t="s">
        <v>4</v>
      </c>
      <c s="26" t="s">
        <v>3645</v>
      </c>
      <c s="27" t="s">
        <v>782</v>
      </c>
      <c s="28">
        <v>19.5</v>
      </c>
      <c s="27">
        <v>0.0048</v>
      </c>
      <c s="27">
        <f>ROUND(G723*H723,6)</f>
      </c>
      <c r="L723" s="29">
        <v>0</v>
      </c>
      <c s="24">
        <f>ROUND(ROUND(L723,2)*ROUND(G723,3),2)</f>
      </c>
      <c s="27" t="s">
        <v>2797</v>
      </c>
      <c>
        <f>(M723*21)/100</f>
      </c>
      <c t="s">
        <v>27</v>
      </c>
    </row>
    <row r="724" spans="1:5" ht="12.75" customHeight="1">
      <c r="A724" s="30" t="s">
        <v>56</v>
      </c>
      <c r="E724" s="31" t="s">
        <v>3646</v>
      </c>
    </row>
    <row r="725" spans="1:5" ht="12.75" customHeight="1">
      <c r="A725" s="30" t="s">
        <v>57</v>
      </c>
      <c r="E725" s="32" t="s">
        <v>4</v>
      </c>
    </row>
    <row r="726" spans="5:5" ht="12.75" customHeight="1">
      <c r="E726" s="31" t="s">
        <v>4</v>
      </c>
    </row>
    <row r="727" spans="1:13" ht="12.75" customHeight="1">
      <c r="A727" t="s">
        <v>47</v>
      </c>
      <c r="C727" s="7" t="s">
        <v>3647</v>
      </c>
      <c r="E727" s="25" t="s">
        <v>3648</v>
      </c>
      <c r="J727" s="24">
        <f>0</f>
      </c>
      <c s="24">
        <f>0</f>
      </c>
      <c s="24">
        <f>0+L728+L732+L736+L740</f>
      </c>
      <c s="24">
        <f>0+M728+M732+M736+M740</f>
      </c>
    </row>
    <row r="728" spans="1:16" ht="12.75" customHeight="1">
      <c r="A728" t="s">
        <v>50</v>
      </c>
      <c s="6" t="s">
        <v>3649</v>
      </c>
      <c s="6" t="s">
        <v>3650</v>
      </c>
      <c t="s">
        <v>4</v>
      </c>
      <c s="26" t="s">
        <v>3651</v>
      </c>
      <c s="27" t="s">
        <v>782</v>
      </c>
      <c s="28">
        <v>71.435</v>
      </c>
      <c s="27">
        <v>0</v>
      </c>
      <c s="27">
        <f>ROUND(G728*H728,6)</f>
      </c>
      <c r="L728" s="29">
        <v>0</v>
      </c>
      <c s="24">
        <f>ROUND(ROUND(L728,2)*ROUND(G728,3),2)</f>
      </c>
      <c s="27" t="s">
        <v>2797</v>
      </c>
      <c>
        <f>(M728*21)/100</f>
      </c>
      <c t="s">
        <v>27</v>
      </c>
    </row>
    <row r="729" spans="1:5" ht="12.75" customHeight="1">
      <c r="A729" s="30" t="s">
        <v>56</v>
      </c>
      <c r="E729" s="31" t="s">
        <v>3652</v>
      </c>
    </row>
    <row r="730" spans="1:5" ht="12.75" customHeight="1">
      <c r="A730" s="30" t="s">
        <v>57</v>
      </c>
      <c r="E730" s="32" t="s">
        <v>4</v>
      </c>
    </row>
    <row r="731" spans="5:5" ht="12.75" customHeight="1">
      <c r="E731" s="31" t="s">
        <v>4</v>
      </c>
    </row>
    <row r="732" spans="1:16" ht="12.75" customHeight="1">
      <c r="A732" t="s">
        <v>50</v>
      </c>
      <c s="6" t="s">
        <v>3653</v>
      </c>
      <c s="6" t="s">
        <v>3654</v>
      </c>
      <c t="s">
        <v>4</v>
      </c>
      <c s="26" t="s">
        <v>3655</v>
      </c>
      <c s="27" t="s">
        <v>782</v>
      </c>
      <c s="28">
        <v>71.435</v>
      </c>
      <c s="27">
        <v>0.0045</v>
      </c>
      <c s="27">
        <f>ROUND(G732*H732,6)</f>
      </c>
      <c r="L732" s="29">
        <v>0</v>
      </c>
      <c s="24">
        <f>ROUND(ROUND(L732,2)*ROUND(G732,3),2)</f>
      </c>
      <c s="27" t="s">
        <v>2797</v>
      </c>
      <c>
        <f>(M732*21)/100</f>
      </c>
      <c t="s">
        <v>27</v>
      </c>
    </row>
    <row r="733" spans="1:5" ht="12.75" customHeight="1">
      <c r="A733" s="30" t="s">
        <v>56</v>
      </c>
      <c r="E733" s="31" t="s">
        <v>3656</v>
      </c>
    </row>
    <row r="734" spans="1:5" ht="12.75" customHeight="1">
      <c r="A734" s="30" t="s">
        <v>57</v>
      </c>
      <c r="E734" s="32" t="s">
        <v>4</v>
      </c>
    </row>
    <row r="735" spans="5:5" ht="12.75" customHeight="1">
      <c r="E735" s="31" t="s">
        <v>4</v>
      </c>
    </row>
    <row r="736" spans="1:16" ht="12.75" customHeight="1">
      <c r="A736" t="s">
        <v>50</v>
      </c>
      <c s="6" t="s">
        <v>3657</v>
      </c>
      <c s="6" t="s">
        <v>3658</v>
      </c>
      <c t="s">
        <v>4</v>
      </c>
      <c s="26" t="s">
        <v>3659</v>
      </c>
      <c s="27" t="s">
        <v>782</v>
      </c>
      <c s="28">
        <v>71.435</v>
      </c>
      <c s="27">
        <v>0.00021</v>
      </c>
      <c s="27">
        <f>ROUND(G736*H736,6)</f>
      </c>
      <c r="L736" s="29">
        <v>0</v>
      </c>
      <c s="24">
        <f>ROUND(ROUND(L736,2)*ROUND(G736,3),2)</f>
      </c>
      <c s="27" t="s">
        <v>2797</v>
      </c>
      <c>
        <f>(M736*21)/100</f>
      </c>
      <c t="s">
        <v>27</v>
      </c>
    </row>
    <row r="737" spans="1:5" ht="12.75" customHeight="1">
      <c r="A737" s="30" t="s">
        <v>56</v>
      </c>
      <c r="E737" s="31" t="s">
        <v>3660</v>
      </c>
    </row>
    <row r="738" spans="1:5" ht="12.75" customHeight="1">
      <c r="A738" s="30" t="s">
        <v>57</v>
      </c>
      <c r="E738" s="32" t="s">
        <v>4</v>
      </c>
    </row>
    <row r="739" spans="5:5" ht="12.75" customHeight="1">
      <c r="E739" s="31" t="s">
        <v>4</v>
      </c>
    </row>
    <row r="740" spans="1:16" ht="12.75" customHeight="1">
      <c r="A740" t="s">
        <v>50</v>
      </c>
      <c s="6" t="s">
        <v>3661</v>
      </c>
      <c s="6" t="s">
        <v>3662</v>
      </c>
      <c t="s">
        <v>4</v>
      </c>
      <c s="26" t="s">
        <v>3663</v>
      </c>
      <c s="27" t="s">
        <v>782</v>
      </c>
      <c s="28">
        <v>71.435</v>
      </c>
      <c s="27">
        <v>0.00033</v>
      </c>
      <c s="27">
        <f>ROUND(G740*H740,6)</f>
      </c>
      <c r="L740" s="29">
        <v>0</v>
      </c>
      <c s="24">
        <f>ROUND(ROUND(L740,2)*ROUND(G740,3),2)</f>
      </c>
      <c s="27" t="s">
        <v>2797</v>
      </c>
      <c>
        <f>(M740*21)/100</f>
      </c>
      <c t="s">
        <v>27</v>
      </c>
    </row>
    <row r="741" spans="1:5" ht="12.75" customHeight="1">
      <c r="A741" s="30" t="s">
        <v>56</v>
      </c>
      <c r="E741" s="31" t="s">
        <v>3664</v>
      </c>
    </row>
    <row r="742" spans="1:5" ht="12.75" customHeight="1">
      <c r="A742" s="30" t="s">
        <v>57</v>
      </c>
      <c r="E742" s="32" t="s">
        <v>4</v>
      </c>
    </row>
    <row r="743" spans="5:5" ht="12.75" customHeight="1">
      <c r="E743" s="31" t="s">
        <v>4</v>
      </c>
    </row>
    <row r="744" spans="1:13" ht="12.75" customHeight="1">
      <c r="A744" t="s">
        <v>47</v>
      </c>
      <c r="C744" s="7" t="s">
        <v>83</v>
      </c>
      <c r="E744" s="25" t="s">
        <v>2904</v>
      </c>
      <c r="J744" s="24">
        <f>0</f>
      </c>
      <c s="24">
        <f>0</f>
      </c>
      <c s="24">
        <f>0+L745+L749+L753+L757+L761+L765+L769+L773+L777+L781+L785+L789+L793+L797+L801</f>
      </c>
      <c s="24">
        <f>0+M745+M749+M753+M757+M761+M765+M769+M773+M777+M781+M785+M789+M793+M797+M801</f>
      </c>
    </row>
    <row r="745" spans="1:16" ht="12.75" customHeight="1">
      <c r="A745" t="s">
        <v>50</v>
      </c>
      <c s="6" t="s">
        <v>3665</v>
      </c>
      <c s="6" t="s">
        <v>3666</v>
      </c>
      <c t="s">
        <v>4</v>
      </c>
      <c s="26" t="s">
        <v>3667</v>
      </c>
      <c s="27" t="s">
        <v>284</v>
      </c>
      <c s="28">
        <v>2</v>
      </c>
      <c s="27">
        <v>0</v>
      </c>
      <c s="27">
        <f>ROUND(G745*H745,6)</f>
      </c>
      <c r="L745" s="29">
        <v>0</v>
      </c>
      <c s="24">
        <f>ROUND(ROUND(L745,2)*ROUND(G745,3),2)</f>
      </c>
      <c s="27" t="s">
        <v>2797</v>
      </c>
      <c>
        <f>(M745*21)/100</f>
      </c>
      <c t="s">
        <v>27</v>
      </c>
    </row>
    <row r="746" spans="1:5" ht="12.75" customHeight="1">
      <c r="A746" s="30" t="s">
        <v>56</v>
      </c>
      <c r="E746" s="31" t="s">
        <v>3667</v>
      </c>
    </row>
    <row r="747" spans="1:5" ht="12.75" customHeight="1">
      <c r="A747" s="30" t="s">
        <v>57</v>
      </c>
      <c r="E747" s="32" t="s">
        <v>4</v>
      </c>
    </row>
    <row r="748" spans="5:5" ht="12.75" customHeight="1">
      <c r="E748" s="31" t="s">
        <v>4</v>
      </c>
    </row>
    <row r="749" spans="1:16" ht="12.75" customHeight="1">
      <c r="A749" t="s">
        <v>50</v>
      </c>
      <c s="6" t="s">
        <v>3668</v>
      </c>
      <c s="6" t="s">
        <v>3669</v>
      </c>
      <c t="s">
        <v>4</v>
      </c>
      <c s="26" t="s">
        <v>3670</v>
      </c>
      <c s="27" t="s">
        <v>284</v>
      </c>
      <c s="28">
        <v>6</v>
      </c>
      <c s="27">
        <v>0</v>
      </c>
      <c s="27">
        <f>ROUND(G749*H749,6)</f>
      </c>
      <c r="L749" s="29">
        <v>0</v>
      </c>
      <c s="24">
        <f>ROUND(ROUND(L749,2)*ROUND(G749,3),2)</f>
      </c>
      <c s="27" t="s">
        <v>2797</v>
      </c>
      <c>
        <f>(M749*21)/100</f>
      </c>
      <c t="s">
        <v>27</v>
      </c>
    </row>
    <row r="750" spans="1:5" ht="12.75" customHeight="1">
      <c r="A750" s="30" t="s">
        <v>56</v>
      </c>
      <c r="E750" s="31" t="s">
        <v>3670</v>
      </c>
    </row>
    <row r="751" spans="1:5" ht="12.75" customHeight="1">
      <c r="A751" s="30" t="s">
        <v>57</v>
      </c>
      <c r="E751" s="32" t="s">
        <v>4</v>
      </c>
    </row>
    <row r="752" spans="5:5" ht="12.75" customHeight="1">
      <c r="E752" s="31" t="s">
        <v>4</v>
      </c>
    </row>
    <row r="753" spans="1:16" ht="12.75" customHeight="1">
      <c r="A753" t="s">
        <v>50</v>
      </c>
      <c s="6" t="s">
        <v>3671</v>
      </c>
      <c s="6" t="s">
        <v>3672</v>
      </c>
      <c t="s">
        <v>4</v>
      </c>
      <c s="26" t="s">
        <v>3673</v>
      </c>
      <c s="27" t="s">
        <v>98</v>
      </c>
      <c s="28">
        <v>6</v>
      </c>
      <c s="27">
        <v>0.009</v>
      </c>
      <c s="27">
        <f>ROUND(G753*H753,6)</f>
      </c>
      <c r="L753" s="29">
        <v>0</v>
      </c>
      <c s="24">
        <f>ROUND(ROUND(L753,2)*ROUND(G753,3),2)</f>
      </c>
      <c s="27" t="s">
        <v>2797</v>
      </c>
      <c>
        <f>(M753*21)/100</f>
      </c>
      <c t="s">
        <v>27</v>
      </c>
    </row>
    <row r="754" spans="1:5" ht="12.75" customHeight="1">
      <c r="A754" s="30" t="s">
        <v>56</v>
      </c>
      <c r="E754" s="31" t="s">
        <v>3673</v>
      </c>
    </row>
    <row r="755" spans="1:5" ht="12.75" customHeight="1">
      <c r="A755" s="30" t="s">
        <v>57</v>
      </c>
      <c r="E755" s="32" t="s">
        <v>4</v>
      </c>
    </row>
    <row r="756" spans="5:5" ht="12.75" customHeight="1">
      <c r="E756" s="31" t="s">
        <v>4</v>
      </c>
    </row>
    <row r="757" spans="1:16" ht="12.75" customHeight="1">
      <c r="A757" t="s">
        <v>50</v>
      </c>
      <c s="6" t="s">
        <v>3674</v>
      </c>
      <c s="6" t="s">
        <v>3675</v>
      </c>
      <c t="s">
        <v>4</v>
      </c>
      <c s="26" t="s">
        <v>3676</v>
      </c>
      <c s="27" t="s">
        <v>782</v>
      </c>
      <c s="28">
        <v>50.116</v>
      </c>
      <c s="27">
        <v>0</v>
      </c>
      <c s="27">
        <f>ROUND(G757*H757,6)</f>
      </c>
      <c r="L757" s="29">
        <v>0</v>
      </c>
      <c s="24">
        <f>ROUND(ROUND(L757,2)*ROUND(G757,3),2)</f>
      </c>
      <c s="27" t="s">
        <v>2797</v>
      </c>
      <c>
        <f>(M757*21)/100</f>
      </c>
      <c t="s">
        <v>27</v>
      </c>
    </row>
    <row r="758" spans="1:5" ht="12.75" customHeight="1">
      <c r="A758" s="30" t="s">
        <v>56</v>
      </c>
      <c r="E758" s="31" t="s">
        <v>3677</v>
      </c>
    </row>
    <row r="759" spans="1:5" ht="12.75" customHeight="1">
      <c r="A759" s="30" t="s">
        <v>57</v>
      </c>
      <c r="E759" s="32" t="s">
        <v>4</v>
      </c>
    </row>
    <row r="760" spans="5:5" ht="12.75" customHeight="1">
      <c r="E760" s="31" t="s">
        <v>3678</v>
      </c>
    </row>
    <row r="761" spans="1:16" ht="12.75" customHeight="1">
      <c r="A761" t="s">
        <v>50</v>
      </c>
      <c s="6" t="s">
        <v>3679</v>
      </c>
      <c s="6" t="s">
        <v>3680</v>
      </c>
      <c t="s">
        <v>4</v>
      </c>
      <c s="26" t="s">
        <v>3681</v>
      </c>
      <c s="27" t="s">
        <v>782</v>
      </c>
      <c s="28">
        <v>1503.48</v>
      </c>
      <c s="27">
        <v>0</v>
      </c>
      <c s="27">
        <f>ROUND(G761*H761,6)</f>
      </c>
      <c r="L761" s="29">
        <v>0</v>
      </c>
      <c s="24">
        <f>ROUND(ROUND(L761,2)*ROUND(G761,3),2)</f>
      </c>
      <c s="27" t="s">
        <v>2797</v>
      </c>
      <c>
        <f>(M761*21)/100</f>
      </c>
      <c t="s">
        <v>27</v>
      </c>
    </row>
    <row r="762" spans="1:5" ht="12.75" customHeight="1">
      <c r="A762" s="30" t="s">
        <v>56</v>
      </c>
      <c r="E762" s="31" t="s">
        <v>3682</v>
      </c>
    </row>
    <row r="763" spans="1:5" ht="12.75" customHeight="1">
      <c r="A763" s="30" t="s">
        <v>57</v>
      </c>
      <c r="E763" s="32" t="s">
        <v>4</v>
      </c>
    </row>
    <row r="764" spans="5:5" ht="12.75" customHeight="1">
      <c r="E764" s="31" t="s">
        <v>3678</v>
      </c>
    </row>
    <row r="765" spans="1:16" ht="12.75" customHeight="1">
      <c r="A765" t="s">
        <v>50</v>
      </c>
      <c s="6" t="s">
        <v>3683</v>
      </c>
      <c s="6" t="s">
        <v>3684</v>
      </c>
      <c t="s">
        <v>4</v>
      </c>
      <c s="26" t="s">
        <v>3685</v>
      </c>
      <c s="27" t="s">
        <v>782</v>
      </c>
      <c s="28">
        <v>50.116</v>
      </c>
      <c s="27">
        <v>0</v>
      </c>
      <c s="27">
        <f>ROUND(G765*H765,6)</f>
      </c>
      <c r="L765" s="29">
        <v>0</v>
      </c>
      <c s="24">
        <f>ROUND(ROUND(L765,2)*ROUND(G765,3),2)</f>
      </c>
      <c s="27" t="s">
        <v>2797</v>
      </c>
      <c>
        <f>(M765*21)/100</f>
      </c>
      <c t="s">
        <v>27</v>
      </c>
    </row>
    <row r="766" spans="1:5" ht="12.75" customHeight="1">
      <c r="A766" s="30" t="s">
        <v>56</v>
      </c>
      <c r="E766" s="31" t="s">
        <v>3686</v>
      </c>
    </row>
    <row r="767" spans="1:5" ht="12.75" customHeight="1">
      <c r="A767" s="30" t="s">
        <v>57</v>
      </c>
      <c r="E767" s="32" t="s">
        <v>4</v>
      </c>
    </row>
    <row r="768" spans="5:5" ht="12.75" customHeight="1">
      <c r="E768" s="31" t="s">
        <v>3687</v>
      </c>
    </row>
    <row r="769" spans="1:16" ht="12.75" customHeight="1">
      <c r="A769" t="s">
        <v>50</v>
      </c>
      <c s="6" t="s">
        <v>3688</v>
      </c>
      <c s="6" t="s">
        <v>3689</v>
      </c>
      <c t="s">
        <v>4</v>
      </c>
      <c s="26" t="s">
        <v>3690</v>
      </c>
      <c s="27" t="s">
        <v>782</v>
      </c>
      <c s="28">
        <v>21.07</v>
      </c>
      <c s="27">
        <v>0.00013</v>
      </c>
      <c s="27">
        <f>ROUND(G769*H769,6)</f>
      </c>
      <c r="L769" s="29">
        <v>0</v>
      </c>
      <c s="24">
        <f>ROUND(ROUND(L769,2)*ROUND(G769,3),2)</f>
      </c>
      <c s="27" t="s">
        <v>2797</v>
      </c>
      <c>
        <f>(M769*21)/100</f>
      </c>
      <c t="s">
        <v>27</v>
      </c>
    </row>
    <row r="770" spans="1:5" ht="12.75" customHeight="1">
      <c r="A770" s="30" t="s">
        <v>56</v>
      </c>
      <c r="E770" s="31" t="s">
        <v>3691</v>
      </c>
    </row>
    <row r="771" spans="1:5" ht="12.75" customHeight="1">
      <c r="A771" s="30" t="s">
        <v>57</v>
      </c>
      <c r="E771" s="32" t="s">
        <v>4</v>
      </c>
    </row>
    <row r="772" spans="5:5" ht="12.75" customHeight="1">
      <c r="E772" s="31" t="s">
        <v>3692</v>
      </c>
    </row>
    <row r="773" spans="1:16" ht="12.75" customHeight="1">
      <c r="A773" t="s">
        <v>50</v>
      </c>
      <c s="6" t="s">
        <v>3693</v>
      </c>
      <c s="6" t="s">
        <v>3694</v>
      </c>
      <c t="s">
        <v>4</v>
      </c>
      <c s="26" t="s">
        <v>3695</v>
      </c>
      <c s="27" t="s">
        <v>782</v>
      </c>
      <c s="28">
        <v>21.07</v>
      </c>
      <c s="27">
        <v>4E-05</v>
      </c>
      <c s="27">
        <f>ROUND(G773*H773,6)</f>
      </c>
      <c r="L773" s="29">
        <v>0</v>
      </c>
      <c s="24">
        <f>ROUND(ROUND(L773,2)*ROUND(G773,3),2)</f>
      </c>
      <c s="27" t="s">
        <v>2797</v>
      </c>
      <c>
        <f>(M773*21)/100</f>
      </c>
      <c t="s">
        <v>27</v>
      </c>
    </row>
    <row r="774" spans="1:5" ht="12.75" customHeight="1">
      <c r="A774" s="30" t="s">
        <v>56</v>
      </c>
      <c r="E774" s="31" t="s">
        <v>3696</v>
      </c>
    </row>
    <row r="775" spans="1:5" ht="12.75" customHeight="1">
      <c r="A775" s="30" t="s">
        <v>57</v>
      </c>
      <c r="E775" s="32" t="s">
        <v>4</v>
      </c>
    </row>
    <row r="776" spans="5:5" ht="12.75" customHeight="1">
      <c r="E776" s="31" t="s">
        <v>3697</v>
      </c>
    </row>
    <row r="777" spans="1:16" ht="12.75" customHeight="1">
      <c r="A777" t="s">
        <v>50</v>
      </c>
      <c s="6" t="s">
        <v>3698</v>
      </c>
      <c s="6" t="s">
        <v>3699</v>
      </c>
      <c t="s">
        <v>4</v>
      </c>
      <c s="26" t="s">
        <v>3700</v>
      </c>
      <c s="27" t="s">
        <v>98</v>
      </c>
      <c s="28">
        <v>40</v>
      </c>
      <c s="27">
        <v>0.00181</v>
      </c>
      <c s="27">
        <f>ROUND(G777*H777,6)</f>
      </c>
      <c r="L777" s="29">
        <v>0</v>
      </c>
      <c s="24">
        <f>ROUND(ROUND(L777,2)*ROUND(G777,3),2)</f>
      </c>
      <c s="27" t="s">
        <v>2797</v>
      </c>
      <c>
        <f>(M777*21)/100</f>
      </c>
      <c t="s">
        <v>27</v>
      </c>
    </row>
    <row r="778" spans="1:5" ht="12.75" customHeight="1">
      <c r="A778" s="30" t="s">
        <v>56</v>
      </c>
      <c r="E778" s="31" t="s">
        <v>3701</v>
      </c>
    </row>
    <row r="779" spans="1:5" ht="12.75" customHeight="1">
      <c r="A779" s="30" t="s">
        <v>57</v>
      </c>
      <c r="E779" s="32" t="s">
        <v>4</v>
      </c>
    </row>
    <row r="780" spans="5:5" ht="12.75" customHeight="1">
      <c r="E780" s="31" t="s">
        <v>4</v>
      </c>
    </row>
    <row r="781" spans="1:16" ht="12.75" customHeight="1">
      <c r="A781" t="s">
        <v>50</v>
      </c>
      <c s="6" t="s">
        <v>3702</v>
      </c>
      <c s="6" t="s">
        <v>3703</v>
      </c>
      <c t="s">
        <v>4</v>
      </c>
      <c s="26" t="s">
        <v>3704</v>
      </c>
      <c s="27" t="s">
        <v>98</v>
      </c>
      <c s="28">
        <v>14</v>
      </c>
      <c s="27">
        <v>0.00449</v>
      </c>
      <c s="27">
        <f>ROUND(G781*H781,6)</f>
      </c>
      <c r="L781" s="29">
        <v>0</v>
      </c>
      <c s="24">
        <f>ROUND(ROUND(L781,2)*ROUND(G781,3),2)</f>
      </c>
      <c s="27" t="s">
        <v>2797</v>
      </c>
      <c>
        <f>(M781*21)/100</f>
      </c>
      <c t="s">
        <v>27</v>
      </c>
    </row>
    <row r="782" spans="1:5" ht="12.75" customHeight="1">
      <c r="A782" s="30" t="s">
        <v>56</v>
      </c>
      <c r="E782" s="31" t="s">
        <v>3705</v>
      </c>
    </row>
    <row r="783" spans="1:5" ht="12.75" customHeight="1">
      <c r="A783" s="30" t="s">
        <v>57</v>
      </c>
      <c r="E783" s="32" t="s">
        <v>4</v>
      </c>
    </row>
    <row r="784" spans="5:5" ht="12.75" customHeight="1">
      <c r="E784" s="31" t="s">
        <v>3706</v>
      </c>
    </row>
    <row r="785" spans="1:16" ht="12.75" customHeight="1">
      <c r="A785" t="s">
        <v>50</v>
      </c>
      <c s="6" t="s">
        <v>3707</v>
      </c>
      <c s="6" t="s">
        <v>3708</v>
      </c>
      <c t="s">
        <v>4</v>
      </c>
      <c s="26" t="s">
        <v>3709</v>
      </c>
      <c s="27" t="s">
        <v>54</v>
      </c>
      <c s="28">
        <v>1.548</v>
      </c>
      <c s="27">
        <v>0</v>
      </c>
      <c s="27">
        <f>ROUND(G785*H785,6)</f>
      </c>
      <c r="L785" s="29">
        <v>0</v>
      </c>
      <c s="24">
        <f>ROUND(ROUND(L785,2)*ROUND(G785,3),2)</f>
      </c>
      <c s="27" t="s">
        <v>2797</v>
      </c>
      <c>
        <f>(M785*21)/100</f>
      </c>
      <c t="s">
        <v>27</v>
      </c>
    </row>
    <row r="786" spans="1:5" ht="12.75" customHeight="1">
      <c r="A786" s="30" t="s">
        <v>56</v>
      </c>
      <c r="E786" s="31" t="s">
        <v>3710</v>
      </c>
    </row>
    <row r="787" spans="1:5" ht="12.75" customHeight="1">
      <c r="A787" s="30" t="s">
        <v>57</v>
      </c>
      <c r="E787" s="32" t="s">
        <v>4</v>
      </c>
    </row>
    <row r="788" spans="5:5" ht="12.75" customHeight="1">
      <c r="E788" s="31" t="s">
        <v>3711</v>
      </c>
    </row>
    <row r="789" spans="1:16" ht="12.75" customHeight="1">
      <c r="A789" t="s">
        <v>50</v>
      </c>
      <c s="6" t="s">
        <v>3712</v>
      </c>
      <c s="6" t="s">
        <v>3713</v>
      </c>
      <c t="s">
        <v>4</v>
      </c>
      <c s="26" t="s">
        <v>3714</v>
      </c>
      <c s="27" t="s">
        <v>54</v>
      </c>
      <c s="28">
        <v>7.31</v>
      </c>
      <c s="27">
        <v>0</v>
      </c>
      <c s="27">
        <f>ROUND(G789*H789,6)</f>
      </c>
      <c r="L789" s="29">
        <v>0</v>
      </c>
      <c s="24">
        <f>ROUND(ROUND(L789,2)*ROUND(G789,3),2)</f>
      </c>
      <c s="27" t="s">
        <v>2797</v>
      </c>
      <c>
        <f>(M789*21)/100</f>
      </c>
      <c t="s">
        <v>27</v>
      </c>
    </row>
    <row r="790" spans="1:5" ht="12.75" customHeight="1">
      <c r="A790" s="30" t="s">
        <v>56</v>
      </c>
      <c r="E790" s="31" t="s">
        <v>3715</v>
      </c>
    </row>
    <row r="791" spans="1:5" ht="12.75" customHeight="1">
      <c r="A791" s="30" t="s">
        <v>57</v>
      </c>
      <c r="E791" s="32" t="s">
        <v>4</v>
      </c>
    </row>
    <row r="792" spans="5:5" ht="12.75" customHeight="1">
      <c r="E792" s="31" t="s">
        <v>3711</v>
      </c>
    </row>
    <row r="793" spans="1:16" ht="12.75" customHeight="1">
      <c r="A793" t="s">
        <v>50</v>
      </c>
      <c s="6" t="s">
        <v>3716</v>
      </c>
      <c s="6" t="s">
        <v>3717</v>
      </c>
      <c t="s">
        <v>4</v>
      </c>
      <c s="26" t="s">
        <v>3718</v>
      </c>
      <c s="27" t="s">
        <v>98</v>
      </c>
      <c s="28">
        <v>4</v>
      </c>
      <c s="27">
        <v>0</v>
      </c>
      <c s="27">
        <f>ROUND(G793*H793,6)</f>
      </c>
      <c r="L793" s="29">
        <v>0</v>
      </c>
      <c s="24">
        <f>ROUND(ROUND(L793,2)*ROUND(G793,3),2)</f>
      </c>
      <c s="27" t="s">
        <v>2797</v>
      </c>
      <c>
        <f>(M793*21)/100</f>
      </c>
      <c t="s">
        <v>27</v>
      </c>
    </row>
    <row r="794" spans="1:5" ht="12.75" customHeight="1">
      <c r="A794" s="30" t="s">
        <v>56</v>
      </c>
      <c r="E794" s="31" t="s">
        <v>3718</v>
      </c>
    </row>
    <row r="795" spans="1:5" ht="12.75" customHeight="1">
      <c r="A795" s="30" t="s">
        <v>57</v>
      </c>
      <c r="E795" s="32" t="s">
        <v>4</v>
      </c>
    </row>
    <row r="796" spans="5:5" ht="12.75" customHeight="1">
      <c r="E796" s="31" t="s">
        <v>4</v>
      </c>
    </row>
    <row r="797" spans="1:16" ht="12.75" customHeight="1">
      <c r="A797" t="s">
        <v>50</v>
      </c>
      <c s="6" t="s">
        <v>3719</v>
      </c>
      <c s="6" t="s">
        <v>3720</v>
      </c>
      <c t="s">
        <v>4</v>
      </c>
      <c s="26" t="s">
        <v>3721</v>
      </c>
      <c s="27" t="s">
        <v>98</v>
      </c>
      <c s="28">
        <v>2</v>
      </c>
      <c s="27">
        <v>0</v>
      </c>
      <c s="27">
        <f>ROUND(G797*H797,6)</f>
      </c>
      <c r="L797" s="29">
        <v>0</v>
      </c>
      <c s="24">
        <f>ROUND(ROUND(L797,2)*ROUND(G797,3),2)</f>
      </c>
      <c s="27" t="s">
        <v>2797</v>
      </c>
      <c>
        <f>(M797*21)/100</f>
      </c>
      <c t="s">
        <v>27</v>
      </c>
    </row>
    <row r="798" spans="1:5" ht="12.75" customHeight="1">
      <c r="A798" s="30" t="s">
        <v>56</v>
      </c>
      <c r="E798" s="31" t="s">
        <v>3721</v>
      </c>
    </row>
    <row r="799" spans="1:5" ht="12.75" customHeight="1">
      <c r="A799" s="30" t="s">
        <v>57</v>
      </c>
      <c r="E799" s="32" t="s">
        <v>4</v>
      </c>
    </row>
    <row r="800" spans="5:5" ht="12.75" customHeight="1">
      <c r="E800" s="31" t="s">
        <v>4</v>
      </c>
    </row>
    <row r="801" spans="1:16" ht="12.75" customHeight="1">
      <c r="A801" t="s">
        <v>50</v>
      </c>
      <c s="6" t="s">
        <v>3722</v>
      </c>
      <c s="6" t="s">
        <v>3723</v>
      </c>
      <c t="s">
        <v>4</v>
      </c>
      <c s="26" t="s">
        <v>3724</v>
      </c>
      <c s="27" t="s">
        <v>98</v>
      </c>
      <c s="28">
        <v>40</v>
      </c>
      <c s="27">
        <v>0.00116</v>
      </c>
      <c s="27">
        <f>ROUND(G801*H801,6)</f>
      </c>
      <c r="L801" s="29">
        <v>0</v>
      </c>
      <c s="24">
        <f>ROUND(ROUND(L801,2)*ROUND(G801,3),2)</f>
      </c>
      <c s="27" t="s">
        <v>2797</v>
      </c>
      <c>
        <f>(M801*21)/100</f>
      </c>
      <c t="s">
        <v>27</v>
      </c>
    </row>
    <row r="802" spans="1:5" ht="12.75" customHeight="1">
      <c r="A802" s="30" t="s">
        <v>56</v>
      </c>
      <c r="E802" s="31" t="s">
        <v>3724</v>
      </c>
    </row>
    <row r="803" spans="1:5" ht="12.75" customHeight="1">
      <c r="A803" s="30" t="s">
        <v>57</v>
      </c>
      <c r="E803" s="32" t="s">
        <v>4</v>
      </c>
    </row>
    <row r="804" spans="5:5" ht="12.75" customHeight="1">
      <c r="E804" s="31" t="s">
        <v>4</v>
      </c>
    </row>
    <row r="805" spans="1:13" ht="12.75" customHeight="1">
      <c r="A805" t="s">
        <v>47</v>
      </c>
      <c r="C805" s="7" t="s">
        <v>3725</v>
      </c>
      <c r="E805" s="25" t="s">
        <v>1945</v>
      </c>
      <c r="J805" s="24">
        <f>0</f>
      </c>
      <c s="24">
        <f>0</f>
      </c>
      <c s="24">
        <f>0+L806+L810+L814+L818+L822</f>
      </c>
      <c s="24">
        <f>0+M806+M810+M814+M818+M822</f>
      </c>
    </row>
    <row r="806" spans="1:16" ht="12.75" customHeight="1">
      <c r="A806" t="s">
        <v>50</v>
      </c>
      <c s="6" t="s">
        <v>3726</v>
      </c>
      <c s="6" t="s">
        <v>3727</v>
      </c>
      <c t="s">
        <v>4</v>
      </c>
      <c s="26" t="s">
        <v>3728</v>
      </c>
      <c s="27" t="s">
        <v>98</v>
      </c>
      <c s="28">
        <v>1</v>
      </c>
      <c s="27">
        <v>0</v>
      </c>
      <c s="27">
        <f>ROUND(G806*H806,6)</f>
      </c>
      <c r="L806" s="29">
        <v>0</v>
      </c>
      <c s="24">
        <f>ROUND(ROUND(L806,2)*ROUND(G806,3),2)</f>
      </c>
      <c s="27" t="s">
        <v>55</v>
      </c>
      <c>
        <f>(M806*21)/100</f>
      </c>
      <c t="s">
        <v>27</v>
      </c>
    </row>
    <row r="807" spans="1:5" ht="12.75" customHeight="1">
      <c r="A807" s="30" t="s">
        <v>56</v>
      </c>
      <c r="E807" s="31" t="s">
        <v>3728</v>
      </c>
    </row>
    <row r="808" spans="1:5" ht="12.75" customHeight="1">
      <c r="A808" s="30" t="s">
        <v>57</v>
      </c>
      <c r="E808" s="32" t="s">
        <v>4</v>
      </c>
    </row>
    <row r="809" spans="5:5" ht="12.75" customHeight="1">
      <c r="E809" s="31" t="s">
        <v>58</v>
      </c>
    </row>
    <row r="810" spans="1:16" ht="12.75" customHeight="1">
      <c r="A810" t="s">
        <v>50</v>
      </c>
      <c s="6" t="s">
        <v>3729</v>
      </c>
      <c s="6" t="s">
        <v>875</v>
      </c>
      <c t="s">
        <v>4</v>
      </c>
      <c s="26" t="s">
        <v>876</v>
      </c>
      <c s="27" t="s">
        <v>82</v>
      </c>
      <c s="28">
        <v>40</v>
      </c>
      <c s="27">
        <v>0</v>
      </c>
      <c s="27">
        <f>ROUND(G810*H810,6)</f>
      </c>
      <c r="L810" s="29">
        <v>0</v>
      </c>
      <c s="24">
        <f>ROUND(ROUND(L810,2)*ROUND(G810,3),2)</f>
      </c>
      <c s="27" t="s">
        <v>55</v>
      </c>
      <c>
        <f>(M810*21)/100</f>
      </c>
      <c t="s">
        <v>27</v>
      </c>
    </row>
    <row r="811" spans="1:5" ht="12.75" customHeight="1">
      <c r="A811" s="30" t="s">
        <v>56</v>
      </c>
      <c r="E811" s="31" t="s">
        <v>876</v>
      </c>
    </row>
    <row r="812" spans="1:5" ht="12.75" customHeight="1">
      <c r="A812" s="30" t="s">
        <v>57</v>
      </c>
      <c r="E812" s="32" t="s">
        <v>4</v>
      </c>
    </row>
    <row r="813" spans="5:5" ht="12.75" customHeight="1">
      <c r="E813" s="31" t="s">
        <v>58</v>
      </c>
    </row>
    <row r="814" spans="1:16" ht="12.75" customHeight="1">
      <c r="A814" t="s">
        <v>50</v>
      </c>
      <c s="6" t="s">
        <v>3730</v>
      </c>
      <c s="6" t="s">
        <v>758</v>
      </c>
      <c t="s">
        <v>4</v>
      </c>
      <c s="26" t="s">
        <v>759</v>
      </c>
      <c s="27" t="s">
        <v>82</v>
      </c>
      <c s="28">
        <v>20</v>
      </c>
      <c s="27">
        <v>0</v>
      </c>
      <c s="27">
        <f>ROUND(G814*H814,6)</f>
      </c>
      <c r="L814" s="29">
        <v>0</v>
      </c>
      <c s="24">
        <f>ROUND(ROUND(L814,2)*ROUND(G814,3),2)</f>
      </c>
      <c s="27" t="s">
        <v>55</v>
      </c>
      <c>
        <f>(M814*21)/100</f>
      </c>
      <c t="s">
        <v>27</v>
      </c>
    </row>
    <row r="815" spans="1:5" ht="12.75" customHeight="1">
      <c r="A815" s="30" t="s">
        <v>56</v>
      </c>
      <c r="E815" s="31" t="s">
        <v>759</v>
      </c>
    </row>
    <row r="816" spans="1:5" ht="12.75" customHeight="1">
      <c r="A816" s="30" t="s">
        <v>57</v>
      </c>
      <c r="E816" s="32" t="s">
        <v>4</v>
      </c>
    </row>
    <row r="817" spans="5:5" ht="12.75" customHeight="1">
      <c r="E817" s="31" t="s">
        <v>58</v>
      </c>
    </row>
    <row r="818" spans="1:16" ht="12.75" customHeight="1">
      <c r="A818" t="s">
        <v>50</v>
      </c>
      <c s="6" t="s">
        <v>3731</v>
      </c>
      <c s="6" t="s">
        <v>780</v>
      </c>
      <c t="s">
        <v>4</v>
      </c>
      <c s="26" t="s">
        <v>781</v>
      </c>
      <c s="27" t="s">
        <v>782</v>
      </c>
      <c s="28">
        <v>0.1</v>
      </c>
      <c s="27">
        <v>0</v>
      </c>
      <c s="27">
        <f>ROUND(G818*H818,6)</f>
      </c>
      <c r="L818" s="29">
        <v>0</v>
      </c>
      <c s="24">
        <f>ROUND(ROUND(L818,2)*ROUND(G818,3),2)</f>
      </c>
      <c s="27" t="s">
        <v>55</v>
      </c>
      <c>
        <f>(M818*21)/100</f>
      </c>
      <c t="s">
        <v>27</v>
      </c>
    </row>
    <row r="819" spans="1:5" ht="12.75" customHeight="1">
      <c r="A819" s="30" t="s">
        <v>56</v>
      </c>
      <c r="E819" s="31" t="s">
        <v>781</v>
      </c>
    </row>
    <row r="820" spans="1:5" ht="12.75" customHeight="1">
      <c r="A820" s="30" t="s">
        <v>57</v>
      </c>
      <c r="E820" s="32" t="s">
        <v>4</v>
      </c>
    </row>
    <row r="821" spans="5:5" ht="12.75" customHeight="1">
      <c r="E821" s="31" t="s">
        <v>58</v>
      </c>
    </row>
    <row r="822" spans="1:16" ht="12.75" customHeight="1">
      <c r="A822" t="s">
        <v>50</v>
      </c>
      <c s="6" t="s">
        <v>3732</v>
      </c>
      <c s="6" t="s">
        <v>3733</v>
      </c>
      <c t="s">
        <v>4</v>
      </c>
      <c s="26" t="s">
        <v>3734</v>
      </c>
      <c s="27" t="s">
        <v>98</v>
      </c>
      <c s="28">
        <v>1</v>
      </c>
      <c s="27">
        <v>0</v>
      </c>
      <c s="27">
        <f>ROUND(G822*H822,6)</f>
      </c>
      <c r="L822" s="29">
        <v>0</v>
      </c>
      <c s="24">
        <f>ROUND(ROUND(L822,2)*ROUND(G822,3),2)</f>
      </c>
      <c s="27" t="s">
        <v>55</v>
      </c>
      <c>
        <f>(M822*21)/100</f>
      </c>
      <c t="s">
        <v>27</v>
      </c>
    </row>
    <row r="823" spans="1:5" ht="12.75" customHeight="1">
      <c r="A823" s="30" t="s">
        <v>56</v>
      </c>
      <c r="E823" s="31" t="s">
        <v>3734</v>
      </c>
    </row>
    <row r="824" spans="1:5" ht="12.75" customHeight="1">
      <c r="A824" s="30" t="s">
        <v>57</v>
      </c>
      <c r="E824" s="32" t="s">
        <v>4</v>
      </c>
    </row>
    <row r="825" spans="5:5" ht="12.75" customHeight="1">
      <c r="E825" s="31" t="s">
        <v>58</v>
      </c>
    </row>
    <row r="826" spans="1:13" ht="12.75" customHeight="1">
      <c r="A826" t="s">
        <v>47</v>
      </c>
      <c r="C826" s="7" t="s">
        <v>3735</v>
      </c>
      <c r="E826" s="25" t="s">
        <v>2223</v>
      </c>
      <c r="J826" s="24">
        <f>0</f>
      </c>
      <c s="24">
        <f>0</f>
      </c>
      <c s="24">
        <f>0+L827+L831+L835+L839+L843+L847+L851+L855+L859+L863+L867+L871+L875+L879+L883+L887+L891+L895+L899+L903+L907+L911+L915+L919</f>
      </c>
      <c s="24">
        <f>0+M827+M831+M835+M839+M843+M847+M851+M855+M859+M863+M867+M871+M875+M879+M883+M887+M891+M895+M899+M903+M907+M911+M915+M919</f>
      </c>
    </row>
    <row r="827" spans="1:16" ht="12.75" customHeight="1">
      <c r="A827" t="s">
        <v>50</v>
      </c>
      <c s="6" t="s">
        <v>3736</v>
      </c>
      <c s="6" t="s">
        <v>3737</v>
      </c>
      <c t="s">
        <v>4</v>
      </c>
      <c s="26" t="s">
        <v>3738</v>
      </c>
      <c s="27" t="s">
        <v>98</v>
      </c>
      <c s="28">
        <v>3</v>
      </c>
      <c s="27">
        <v>0</v>
      </c>
      <c s="27">
        <f>ROUND(G827*H827,6)</f>
      </c>
      <c r="L827" s="29">
        <v>0</v>
      </c>
      <c s="24">
        <f>ROUND(ROUND(L827,2)*ROUND(G827,3),2)</f>
      </c>
      <c s="27" t="s">
        <v>55</v>
      </c>
      <c>
        <f>(M827*21)/100</f>
      </c>
      <c t="s">
        <v>27</v>
      </c>
    </row>
    <row r="828" spans="1:5" ht="12.75" customHeight="1">
      <c r="A828" s="30" t="s">
        <v>56</v>
      </c>
      <c r="E828" s="31" t="s">
        <v>3738</v>
      </c>
    </row>
    <row r="829" spans="1:5" ht="12.75" customHeight="1">
      <c r="A829" s="30" t="s">
        <v>57</v>
      </c>
      <c r="E829" s="32" t="s">
        <v>4</v>
      </c>
    </row>
    <row r="830" spans="5:5" ht="12.75" customHeight="1">
      <c r="E830" s="31" t="s">
        <v>58</v>
      </c>
    </row>
    <row r="831" spans="1:16" ht="12.75" customHeight="1">
      <c r="A831" t="s">
        <v>50</v>
      </c>
      <c s="6" t="s">
        <v>3739</v>
      </c>
      <c s="6" t="s">
        <v>3740</v>
      </c>
      <c t="s">
        <v>4</v>
      </c>
      <c s="26" t="s">
        <v>3741</v>
      </c>
      <c s="27" t="s">
        <v>98</v>
      </c>
      <c s="28">
        <v>1</v>
      </c>
      <c s="27">
        <v>0</v>
      </c>
      <c s="27">
        <f>ROUND(G831*H831,6)</f>
      </c>
      <c r="L831" s="29">
        <v>0</v>
      </c>
      <c s="24">
        <f>ROUND(ROUND(L831,2)*ROUND(G831,3),2)</f>
      </c>
      <c s="27" t="s">
        <v>55</v>
      </c>
      <c>
        <f>(M831*21)/100</f>
      </c>
      <c t="s">
        <v>27</v>
      </c>
    </row>
    <row r="832" spans="1:5" ht="12.75" customHeight="1">
      <c r="A832" s="30" t="s">
        <v>56</v>
      </c>
      <c r="E832" s="31" t="s">
        <v>3741</v>
      </c>
    </row>
    <row r="833" spans="1:5" ht="12.75" customHeight="1">
      <c r="A833" s="30" t="s">
        <v>57</v>
      </c>
      <c r="E833" s="32" t="s">
        <v>4</v>
      </c>
    </row>
    <row r="834" spans="5:5" ht="12.75" customHeight="1">
      <c r="E834" s="31" t="s">
        <v>58</v>
      </c>
    </row>
    <row r="835" spans="1:16" ht="12.75" customHeight="1">
      <c r="A835" t="s">
        <v>50</v>
      </c>
      <c s="6" t="s">
        <v>3742</v>
      </c>
      <c s="6" t="s">
        <v>3743</v>
      </c>
      <c t="s">
        <v>4</v>
      </c>
      <c s="26" t="s">
        <v>3744</v>
      </c>
      <c s="27" t="s">
        <v>98</v>
      </c>
      <c s="28">
        <v>1</v>
      </c>
      <c s="27">
        <v>0</v>
      </c>
      <c s="27">
        <f>ROUND(G835*H835,6)</f>
      </c>
      <c r="L835" s="29">
        <v>0</v>
      </c>
      <c s="24">
        <f>ROUND(ROUND(L835,2)*ROUND(G835,3),2)</f>
      </c>
      <c s="27" t="s">
        <v>55</v>
      </c>
      <c>
        <f>(M835*21)/100</f>
      </c>
      <c t="s">
        <v>27</v>
      </c>
    </row>
    <row r="836" spans="1:5" ht="12.75" customHeight="1">
      <c r="A836" s="30" t="s">
        <v>56</v>
      </c>
      <c r="E836" s="31" t="s">
        <v>3744</v>
      </c>
    </row>
    <row r="837" spans="1:5" ht="12.75" customHeight="1">
      <c r="A837" s="30" t="s">
        <v>57</v>
      </c>
      <c r="E837" s="32" t="s">
        <v>4</v>
      </c>
    </row>
    <row r="838" spans="5:5" ht="12.75" customHeight="1">
      <c r="E838" s="31" t="s">
        <v>58</v>
      </c>
    </row>
    <row r="839" spans="1:16" ht="12.75" customHeight="1">
      <c r="A839" t="s">
        <v>50</v>
      </c>
      <c s="6" t="s">
        <v>3745</v>
      </c>
      <c s="6" t="s">
        <v>3746</v>
      </c>
      <c t="s">
        <v>4</v>
      </c>
      <c s="26" t="s">
        <v>3747</v>
      </c>
      <c s="27" t="s">
        <v>98</v>
      </c>
      <c s="28">
        <v>1</v>
      </c>
      <c s="27">
        <v>0</v>
      </c>
      <c s="27">
        <f>ROUND(G839*H839,6)</f>
      </c>
      <c r="L839" s="29">
        <v>0</v>
      </c>
      <c s="24">
        <f>ROUND(ROUND(L839,2)*ROUND(G839,3),2)</f>
      </c>
      <c s="27" t="s">
        <v>55</v>
      </c>
      <c>
        <f>(M839*21)/100</f>
      </c>
      <c t="s">
        <v>27</v>
      </c>
    </row>
    <row r="840" spans="1:5" ht="12.75" customHeight="1">
      <c r="A840" s="30" t="s">
        <v>56</v>
      </c>
      <c r="E840" s="31" t="s">
        <v>3747</v>
      </c>
    </row>
    <row r="841" spans="1:5" ht="12.75" customHeight="1">
      <c r="A841" s="30" t="s">
        <v>57</v>
      </c>
      <c r="E841" s="32" t="s">
        <v>4</v>
      </c>
    </row>
    <row r="842" spans="5:5" ht="12.75" customHeight="1">
      <c r="E842" s="31" t="s">
        <v>58</v>
      </c>
    </row>
    <row r="843" spans="1:16" ht="12.75" customHeight="1">
      <c r="A843" t="s">
        <v>50</v>
      </c>
      <c s="6" t="s">
        <v>3748</v>
      </c>
      <c s="6" t="s">
        <v>3749</v>
      </c>
      <c t="s">
        <v>4</v>
      </c>
      <c s="26" t="s">
        <v>3750</v>
      </c>
      <c s="27" t="s">
        <v>82</v>
      </c>
      <c s="28">
        <v>30</v>
      </c>
      <c s="27">
        <v>0</v>
      </c>
      <c s="27">
        <f>ROUND(G843*H843,6)</f>
      </c>
      <c r="L843" s="29">
        <v>0</v>
      </c>
      <c s="24">
        <f>ROUND(ROUND(L843,2)*ROUND(G843,3),2)</f>
      </c>
      <c s="27" t="s">
        <v>55</v>
      </c>
      <c>
        <f>(M843*21)/100</f>
      </c>
      <c t="s">
        <v>27</v>
      </c>
    </row>
    <row r="844" spans="1:5" ht="12.75" customHeight="1">
      <c r="A844" s="30" t="s">
        <v>56</v>
      </c>
      <c r="E844" s="31" t="s">
        <v>3751</v>
      </c>
    </row>
    <row r="845" spans="1:5" ht="12.75" customHeight="1">
      <c r="A845" s="30" t="s">
        <v>57</v>
      </c>
      <c r="E845" s="32" t="s">
        <v>4</v>
      </c>
    </row>
    <row r="846" spans="5:5" ht="12.75" customHeight="1">
      <c r="E846" s="31" t="s">
        <v>58</v>
      </c>
    </row>
    <row r="847" spans="1:16" ht="12.75" customHeight="1">
      <c r="A847" t="s">
        <v>50</v>
      </c>
      <c s="6" t="s">
        <v>3752</v>
      </c>
      <c s="6" t="s">
        <v>3753</v>
      </c>
      <c t="s">
        <v>4</v>
      </c>
      <c s="26" t="s">
        <v>3754</v>
      </c>
      <c s="27" t="s">
        <v>98</v>
      </c>
      <c s="28">
        <v>2</v>
      </c>
      <c s="27">
        <v>0</v>
      </c>
      <c s="27">
        <f>ROUND(G847*H847,6)</f>
      </c>
      <c r="L847" s="29">
        <v>0</v>
      </c>
      <c s="24">
        <f>ROUND(ROUND(L847,2)*ROUND(G847,3),2)</f>
      </c>
      <c s="27" t="s">
        <v>55</v>
      </c>
      <c>
        <f>(M847*21)/100</f>
      </c>
      <c t="s">
        <v>27</v>
      </c>
    </row>
    <row r="848" spans="1:5" ht="12.75" customHeight="1">
      <c r="A848" s="30" t="s">
        <v>56</v>
      </c>
      <c r="E848" s="31" t="s">
        <v>3755</v>
      </c>
    </row>
    <row r="849" spans="1:5" ht="12.75" customHeight="1">
      <c r="A849" s="30" t="s">
        <v>57</v>
      </c>
      <c r="E849" s="32" t="s">
        <v>4</v>
      </c>
    </row>
    <row r="850" spans="5:5" ht="12.75" customHeight="1">
      <c r="E850" s="31" t="s">
        <v>58</v>
      </c>
    </row>
    <row r="851" spans="1:16" ht="12.75" customHeight="1">
      <c r="A851" t="s">
        <v>50</v>
      </c>
      <c s="6" t="s">
        <v>3756</v>
      </c>
      <c s="6" t="s">
        <v>3757</v>
      </c>
      <c t="s">
        <v>4</v>
      </c>
      <c s="26" t="s">
        <v>3758</v>
      </c>
      <c s="27" t="s">
        <v>98</v>
      </c>
      <c s="28">
        <v>8</v>
      </c>
      <c s="27">
        <v>0</v>
      </c>
      <c s="27">
        <f>ROUND(G851*H851,6)</f>
      </c>
      <c r="L851" s="29">
        <v>0</v>
      </c>
      <c s="24">
        <f>ROUND(ROUND(L851,2)*ROUND(G851,3),2)</f>
      </c>
      <c s="27" t="s">
        <v>55</v>
      </c>
      <c>
        <f>(M851*21)/100</f>
      </c>
      <c t="s">
        <v>27</v>
      </c>
    </row>
    <row r="852" spans="1:5" ht="12.75" customHeight="1">
      <c r="A852" s="30" t="s">
        <v>56</v>
      </c>
      <c r="E852" s="31" t="s">
        <v>3758</v>
      </c>
    </row>
    <row r="853" spans="1:5" ht="12.75" customHeight="1">
      <c r="A853" s="30" t="s">
        <v>57</v>
      </c>
      <c r="E853" s="32" t="s">
        <v>4</v>
      </c>
    </row>
    <row r="854" spans="5:5" ht="12.75" customHeight="1">
      <c r="E854" s="31" t="s">
        <v>58</v>
      </c>
    </row>
    <row r="855" spans="1:16" ht="12.75" customHeight="1">
      <c r="A855" t="s">
        <v>50</v>
      </c>
      <c s="6" t="s">
        <v>3759</v>
      </c>
      <c s="6" t="s">
        <v>3760</v>
      </c>
      <c t="s">
        <v>4</v>
      </c>
      <c s="26" t="s">
        <v>3761</v>
      </c>
      <c s="27" t="s">
        <v>98</v>
      </c>
      <c s="28">
        <v>3</v>
      </c>
      <c s="27">
        <v>0</v>
      </c>
      <c s="27">
        <f>ROUND(G855*H855,6)</f>
      </c>
      <c r="L855" s="29">
        <v>0</v>
      </c>
      <c s="24">
        <f>ROUND(ROUND(L855,2)*ROUND(G855,3),2)</f>
      </c>
      <c s="27" t="s">
        <v>55</v>
      </c>
      <c>
        <f>(M855*21)/100</f>
      </c>
      <c t="s">
        <v>27</v>
      </c>
    </row>
    <row r="856" spans="1:5" ht="12.75" customHeight="1">
      <c r="A856" s="30" t="s">
        <v>56</v>
      </c>
      <c r="E856" s="31" t="s">
        <v>3761</v>
      </c>
    </row>
    <row r="857" spans="1:5" ht="12.75" customHeight="1">
      <c r="A857" s="30" t="s">
        <v>57</v>
      </c>
      <c r="E857" s="32" t="s">
        <v>4</v>
      </c>
    </row>
    <row r="858" spans="5:5" ht="12.75" customHeight="1">
      <c r="E858" s="31" t="s">
        <v>58</v>
      </c>
    </row>
    <row r="859" spans="1:16" ht="12.75" customHeight="1">
      <c r="A859" t="s">
        <v>50</v>
      </c>
      <c s="6" t="s">
        <v>3762</v>
      </c>
      <c s="6" t="s">
        <v>371</v>
      </c>
      <c t="s">
        <v>4</v>
      </c>
      <c s="26" t="s">
        <v>372</v>
      </c>
      <c s="27" t="s">
        <v>82</v>
      </c>
      <c s="28">
        <v>60</v>
      </c>
      <c s="27">
        <v>0</v>
      </c>
      <c s="27">
        <f>ROUND(G859*H859,6)</f>
      </c>
      <c r="L859" s="29">
        <v>0</v>
      </c>
      <c s="24">
        <f>ROUND(ROUND(L859,2)*ROUND(G859,3),2)</f>
      </c>
      <c s="27" t="s">
        <v>55</v>
      </c>
      <c>
        <f>(M859*21)/100</f>
      </c>
      <c t="s">
        <v>27</v>
      </c>
    </row>
    <row r="860" spans="1:5" ht="12.75" customHeight="1">
      <c r="A860" s="30" t="s">
        <v>56</v>
      </c>
      <c r="E860" s="31" t="s">
        <v>372</v>
      </c>
    </row>
    <row r="861" spans="1:5" ht="12.75" customHeight="1">
      <c r="A861" s="30" t="s">
        <v>57</v>
      </c>
      <c r="E861" s="32" t="s">
        <v>4</v>
      </c>
    </row>
    <row r="862" spans="5:5" ht="12.75" customHeight="1">
      <c r="E862" s="31" t="s">
        <v>58</v>
      </c>
    </row>
    <row r="863" spans="1:16" ht="12.75" customHeight="1">
      <c r="A863" t="s">
        <v>50</v>
      </c>
      <c s="6" t="s">
        <v>3763</v>
      </c>
      <c s="6" t="s">
        <v>567</v>
      </c>
      <c t="s">
        <v>4</v>
      </c>
      <c s="26" t="s">
        <v>568</v>
      </c>
      <c s="27" t="s">
        <v>82</v>
      </c>
      <c s="28">
        <v>40</v>
      </c>
      <c s="27">
        <v>0</v>
      </c>
      <c s="27">
        <f>ROUND(G863*H863,6)</f>
      </c>
      <c r="L863" s="29">
        <v>0</v>
      </c>
      <c s="24">
        <f>ROUND(ROUND(L863,2)*ROUND(G863,3),2)</f>
      </c>
      <c s="27" t="s">
        <v>55</v>
      </c>
      <c>
        <f>(M863*21)/100</f>
      </c>
      <c t="s">
        <v>27</v>
      </c>
    </row>
    <row r="864" spans="1:5" ht="12.75" customHeight="1">
      <c r="A864" s="30" t="s">
        <v>56</v>
      </c>
      <c r="E864" s="31" t="s">
        <v>568</v>
      </c>
    </row>
    <row r="865" spans="1:5" ht="12.75" customHeight="1">
      <c r="A865" s="30" t="s">
        <v>57</v>
      </c>
      <c r="E865" s="32" t="s">
        <v>4</v>
      </c>
    </row>
    <row r="866" spans="5:5" ht="12.75" customHeight="1">
      <c r="E866" s="31" t="s">
        <v>58</v>
      </c>
    </row>
    <row r="867" spans="1:16" ht="12.75" customHeight="1">
      <c r="A867" t="s">
        <v>50</v>
      </c>
      <c s="6" t="s">
        <v>3764</v>
      </c>
      <c s="6" t="s">
        <v>1907</v>
      </c>
      <c t="s">
        <v>4</v>
      </c>
      <c s="26" t="s">
        <v>1908</v>
      </c>
      <c s="27" t="s">
        <v>82</v>
      </c>
      <c s="28">
        <v>10</v>
      </c>
      <c s="27">
        <v>0</v>
      </c>
      <c s="27">
        <f>ROUND(G867*H867,6)</f>
      </c>
      <c r="L867" s="29">
        <v>0</v>
      </c>
      <c s="24">
        <f>ROUND(ROUND(L867,2)*ROUND(G867,3),2)</f>
      </c>
      <c s="27" t="s">
        <v>55</v>
      </c>
      <c>
        <f>(M867*21)/100</f>
      </c>
      <c t="s">
        <v>27</v>
      </c>
    </row>
    <row r="868" spans="1:5" ht="12.75" customHeight="1">
      <c r="A868" s="30" t="s">
        <v>56</v>
      </c>
      <c r="E868" s="31" t="s">
        <v>1908</v>
      </c>
    </row>
    <row r="869" spans="1:5" ht="12.75" customHeight="1">
      <c r="A869" s="30" t="s">
        <v>57</v>
      </c>
      <c r="E869" s="32" t="s">
        <v>4</v>
      </c>
    </row>
    <row r="870" spans="5:5" ht="12.75" customHeight="1">
      <c r="E870" s="31" t="s">
        <v>58</v>
      </c>
    </row>
    <row r="871" spans="1:16" ht="12.75" customHeight="1">
      <c r="A871" t="s">
        <v>50</v>
      </c>
      <c s="6" t="s">
        <v>3765</v>
      </c>
      <c s="6" t="s">
        <v>368</v>
      </c>
      <c t="s">
        <v>4</v>
      </c>
      <c s="26" t="s">
        <v>369</v>
      </c>
      <c s="27" t="s">
        <v>98</v>
      </c>
      <c s="28">
        <v>14</v>
      </c>
      <c s="27">
        <v>0</v>
      </c>
      <c s="27">
        <f>ROUND(G871*H871,6)</f>
      </c>
      <c r="L871" s="29">
        <v>0</v>
      </c>
      <c s="24">
        <f>ROUND(ROUND(L871,2)*ROUND(G871,3),2)</f>
      </c>
      <c s="27" t="s">
        <v>55</v>
      </c>
      <c>
        <f>(M871*21)/100</f>
      </c>
      <c t="s">
        <v>27</v>
      </c>
    </row>
    <row r="872" spans="1:5" ht="12.75" customHeight="1">
      <c r="A872" s="30" t="s">
        <v>56</v>
      </c>
      <c r="E872" s="31" t="s">
        <v>369</v>
      </c>
    </row>
    <row r="873" spans="1:5" ht="12.75" customHeight="1">
      <c r="A873" s="30" t="s">
        <v>57</v>
      </c>
      <c r="E873" s="32" t="s">
        <v>4</v>
      </c>
    </row>
    <row r="874" spans="5:5" ht="12.75" customHeight="1">
      <c r="E874" s="31" t="s">
        <v>58</v>
      </c>
    </row>
    <row r="875" spans="1:16" ht="12.75" customHeight="1">
      <c r="A875" t="s">
        <v>50</v>
      </c>
      <c s="6" t="s">
        <v>3766</v>
      </c>
      <c s="6" t="s">
        <v>883</v>
      </c>
      <c t="s">
        <v>4</v>
      </c>
      <c s="26" t="s">
        <v>884</v>
      </c>
      <c s="27" t="s">
        <v>98</v>
      </c>
      <c s="28">
        <v>14</v>
      </c>
      <c s="27">
        <v>0</v>
      </c>
      <c s="27">
        <f>ROUND(G875*H875,6)</f>
      </c>
      <c r="L875" s="29">
        <v>0</v>
      </c>
      <c s="24">
        <f>ROUND(ROUND(L875,2)*ROUND(G875,3),2)</f>
      </c>
      <c s="27" t="s">
        <v>55</v>
      </c>
      <c>
        <f>(M875*21)/100</f>
      </c>
      <c t="s">
        <v>27</v>
      </c>
    </row>
    <row r="876" spans="1:5" ht="12.75" customHeight="1">
      <c r="A876" s="30" t="s">
        <v>56</v>
      </c>
      <c r="E876" s="31" t="s">
        <v>884</v>
      </c>
    </row>
    <row r="877" spans="1:5" ht="12.75" customHeight="1">
      <c r="A877" s="30" t="s">
        <v>57</v>
      </c>
      <c r="E877" s="32" t="s">
        <v>4</v>
      </c>
    </row>
    <row r="878" spans="5:5" ht="12.75" customHeight="1">
      <c r="E878" s="31" t="s">
        <v>58</v>
      </c>
    </row>
    <row r="879" spans="1:16" ht="12.75" customHeight="1">
      <c r="A879" t="s">
        <v>50</v>
      </c>
      <c s="6" t="s">
        <v>3767</v>
      </c>
      <c s="6" t="s">
        <v>3768</v>
      </c>
      <c t="s">
        <v>4</v>
      </c>
      <c s="26" t="s">
        <v>3769</v>
      </c>
      <c s="27" t="s">
        <v>98</v>
      </c>
      <c s="28">
        <v>1</v>
      </c>
      <c s="27">
        <v>0</v>
      </c>
      <c s="27">
        <f>ROUND(G879*H879,6)</f>
      </c>
      <c r="L879" s="29">
        <v>0</v>
      </c>
      <c s="24">
        <f>ROUND(ROUND(L879,2)*ROUND(G879,3),2)</f>
      </c>
      <c s="27" t="s">
        <v>55</v>
      </c>
      <c>
        <f>(M879*21)/100</f>
      </c>
      <c t="s">
        <v>27</v>
      </c>
    </row>
    <row r="880" spans="1:5" ht="12.75" customHeight="1">
      <c r="A880" s="30" t="s">
        <v>56</v>
      </c>
      <c r="E880" s="31" t="s">
        <v>3769</v>
      </c>
    </row>
    <row r="881" spans="1:5" ht="12.75" customHeight="1">
      <c r="A881" s="30" t="s">
        <v>57</v>
      </c>
      <c r="E881" s="32" t="s">
        <v>4</v>
      </c>
    </row>
    <row r="882" spans="5:5" ht="12.75" customHeight="1">
      <c r="E882" s="31" t="s">
        <v>58</v>
      </c>
    </row>
    <row r="883" spans="1:16" ht="12.75" customHeight="1">
      <c r="A883" t="s">
        <v>50</v>
      </c>
      <c s="6" t="s">
        <v>3770</v>
      </c>
      <c s="6" t="s">
        <v>855</v>
      </c>
      <c t="s">
        <v>4</v>
      </c>
      <c s="26" t="s">
        <v>856</v>
      </c>
      <c s="27" t="s">
        <v>98</v>
      </c>
      <c s="28">
        <v>1</v>
      </c>
      <c s="27">
        <v>0</v>
      </c>
      <c s="27">
        <f>ROUND(G883*H883,6)</f>
      </c>
      <c r="L883" s="29">
        <v>0</v>
      </c>
      <c s="24">
        <f>ROUND(ROUND(L883,2)*ROUND(G883,3),2)</f>
      </c>
      <c s="27" t="s">
        <v>55</v>
      </c>
      <c>
        <f>(M883*21)/100</f>
      </c>
      <c t="s">
        <v>27</v>
      </c>
    </row>
    <row r="884" spans="1:5" ht="12.75" customHeight="1">
      <c r="A884" s="30" t="s">
        <v>56</v>
      </c>
      <c r="E884" s="31" t="s">
        <v>856</v>
      </c>
    </row>
    <row r="885" spans="1:5" ht="12.75" customHeight="1">
      <c r="A885" s="30" t="s">
        <v>57</v>
      </c>
      <c r="E885" s="32" t="s">
        <v>4</v>
      </c>
    </row>
    <row r="886" spans="5:5" ht="12.75" customHeight="1">
      <c r="E886" s="31" t="s">
        <v>4</v>
      </c>
    </row>
    <row r="887" spans="1:16" ht="12.75" customHeight="1">
      <c r="A887" t="s">
        <v>50</v>
      </c>
      <c s="6" t="s">
        <v>3771</v>
      </c>
      <c s="6" t="s">
        <v>1634</v>
      </c>
      <c t="s">
        <v>4</v>
      </c>
      <c s="26" t="s">
        <v>1635</v>
      </c>
      <c s="27" t="s">
        <v>98</v>
      </c>
      <c s="28">
        <v>5</v>
      </c>
      <c s="27">
        <v>0</v>
      </c>
      <c s="27">
        <f>ROUND(G887*H887,6)</f>
      </c>
      <c r="L887" s="29">
        <v>0</v>
      </c>
      <c s="24">
        <f>ROUND(ROUND(L887,2)*ROUND(G887,3),2)</f>
      </c>
      <c s="27" t="s">
        <v>55</v>
      </c>
      <c>
        <f>(M887*21)/100</f>
      </c>
      <c t="s">
        <v>27</v>
      </c>
    </row>
    <row r="888" spans="1:5" ht="12.75" customHeight="1">
      <c r="A888" s="30" t="s">
        <v>56</v>
      </c>
      <c r="E888" s="31" t="s">
        <v>1635</v>
      </c>
    </row>
    <row r="889" spans="1:5" ht="12.75" customHeight="1">
      <c r="A889" s="30" t="s">
        <v>57</v>
      </c>
      <c r="E889" s="32" t="s">
        <v>4</v>
      </c>
    </row>
    <row r="890" spans="5:5" ht="12.75" customHeight="1">
      <c r="E890" s="31" t="s">
        <v>58</v>
      </c>
    </row>
    <row r="891" spans="1:16" ht="12.75" customHeight="1">
      <c r="A891" t="s">
        <v>50</v>
      </c>
      <c s="6" t="s">
        <v>3772</v>
      </c>
      <c s="6" t="s">
        <v>3773</v>
      </c>
      <c t="s">
        <v>4</v>
      </c>
      <c s="26" t="s">
        <v>3774</v>
      </c>
      <c s="27" t="s">
        <v>98</v>
      </c>
      <c s="28">
        <v>1</v>
      </c>
      <c s="27">
        <v>0</v>
      </c>
      <c s="27">
        <f>ROUND(G891*H891,6)</f>
      </c>
      <c r="L891" s="29">
        <v>0</v>
      </c>
      <c s="24">
        <f>ROUND(ROUND(L891,2)*ROUND(G891,3),2)</f>
      </c>
      <c s="27" t="s">
        <v>55</v>
      </c>
      <c>
        <f>(M891*21)/100</f>
      </c>
      <c t="s">
        <v>27</v>
      </c>
    </row>
    <row r="892" spans="1:5" ht="12.75" customHeight="1">
      <c r="A892" s="30" t="s">
        <v>56</v>
      </c>
      <c r="E892" s="31" t="s">
        <v>3774</v>
      </c>
    </row>
    <row r="893" spans="1:5" ht="12.75" customHeight="1">
      <c r="A893" s="30" t="s">
        <v>57</v>
      </c>
      <c r="E893" s="32" t="s">
        <v>4</v>
      </c>
    </row>
    <row r="894" spans="5:5" ht="12.75" customHeight="1">
      <c r="E894" s="31" t="s">
        <v>58</v>
      </c>
    </row>
    <row r="895" spans="1:16" ht="12.75" customHeight="1">
      <c r="A895" t="s">
        <v>50</v>
      </c>
      <c s="6" t="s">
        <v>3775</v>
      </c>
      <c s="6" t="s">
        <v>863</v>
      </c>
      <c t="s">
        <v>4</v>
      </c>
      <c s="26" t="s">
        <v>864</v>
      </c>
      <c s="27" t="s">
        <v>264</v>
      </c>
      <c s="28">
        <v>4</v>
      </c>
      <c s="27">
        <v>0</v>
      </c>
      <c s="27">
        <f>ROUND(G895*H895,6)</f>
      </c>
      <c r="L895" s="29">
        <v>0</v>
      </c>
      <c s="24">
        <f>ROUND(ROUND(L895,2)*ROUND(G895,3),2)</f>
      </c>
      <c s="27" t="s">
        <v>55</v>
      </c>
      <c>
        <f>(M895*21)/100</f>
      </c>
      <c t="s">
        <v>27</v>
      </c>
    </row>
    <row r="896" spans="1:5" ht="12.75" customHeight="1">
      <c r="A896" s="30" t="s">
        <v>56</v>
      </c>
      <c r="E896" s="31" t="s">
        <v>864</v>
      </c>
    </row>
    <row r="897" spans="1:5" ht="12.75" customHeight="1">
      <c r="A897" s="30" t="s">
        <v>57</v>
      </c>
      <c r="E897" s="32" t="s">
        <v>4</v>
      </c>
    </row>
    <row r="898" spans="5:5" ht="12.75" customHeight="1">
      <c r="E898" s="31" t="s">
        <v>58</v>
      </c>
    </row>
    <row r="899" spans="1:16" ht="12.75" customHeight="1">
      <c r="A899" t="s">
        <v>50</v>
      </c>
      <c s="6" t="s">
        <v>3776</v>
      </c>
      <c s="6" t="s">
        <v>867</v>
      </c>
      <c t="s">
        <v>4</v>
      </c>
      <c s="26" t="s">
        <v>868</v>
      </c>
      <c s="27" t="s">
        <v>264</v>
      </c>
      <c s="28">
        <v>2</v>
      </c>
      <c s="27">
        <v>0</v>
      </c>
      <c s="27">
        <f>ROUND(G899*H899,6)</f>
      </c>
      <c r="L899" s="29">
        <v>0</v>
      </c>
      <c s="24">
        <f>ROUND(ROUND(L899,2)*ROUND(G899,3),2)</f>
      </c>
      <c s="27" t="s">
        <v>55</v>
      </c>
      <c>
        <f>(M899*21)/100</f>
      </c>
      <c t="s">
        <v>27</v>
      </c>
    </row>
    <row r="900" spans="1:5" ht="12.75" customHeight="1">
      <c r="A900" s="30" t="s">
        <v>56</v>
      </c>
      <c r="E900" s="31" t="s">
        <v>868</v>
      </c>
    </row>
    <row r="901" spans="1:5" ht="12.75" customHeight="1">
      <c r="A901" s="30" t="s">
        <v>57</v>
      </c>
      <c r="E901" s="32" t="s">
        <v>4</v>
      </c>
    </row>
    <row r="902" spans="5:5" ht="12.75" customHeight="1">
      <c r="E902" s="31" t="s">
        <v>58</v>
      </c>
    </row>
    <row r="903" spans="1:16" ht="12.75" customHeight="1">
      <c r="A903" t="s">
        <v>50</v>
      </c>
      <c s="6" t="s">
        <v>3777</v>
      </c>
      <c s="6" t="s">
        <v>869</v>
      </c>
      <c t="s">
        <v>4</v>
      </c>
      <c s="26" t="s">
        <v>870</v>
      </c>
      <c s="27" t="s">
        <v>264</v>
      </c>
      <c s="28">
        <v>2</v>
      </c>
      <c s="27">
        <v>0</v>
      </c>
      <c s="27">
        <f>ROUND(G903*H903,6)</f>
      </c>
      <c r="L903" s="29">
        <v>0</v>
      </c>
      <c s="24">
        <f>ROUND(ROUND(L903,2)*ROUND(G903,3),2)</f>
      </c>
      <c s="27" t="s">
        <v>55</v>
      </c>
      <c>
        <f>(M903*21)/100</f>
      </c>
      <c t="s">
        <v>27</v>
      </c>
    </row>
    <row r="904" spans="1:5" ht="12.75" customHeight="1">
      <c r="A904" s="30" t="s">
        <v>56</v>
      </c>
      <c r="E904" s="31" t="s">
        <v>870</v>
      </c>
    </row>
    <row r="905" spans="1:5" ht="12.75" customHeight="1">
      <c r="A905" s="30" t="s">
        <v>57</v>
      </c>
      <c r="E905" s="32" t="s">
        <v>4</v>
      </c>
    </row>
    <row r="906" spans="5:5" ht="12.75" customHeight="1">
      <c r="E906" s="31" t="s">
        <v>58</v>
      </c>
    </row>
    <row r="907" spans="1:16" ht="12.75" customHeight="1">
      <c r="A907" t="s">
        <v>50</v>
      </c>
      <c s="6" t="s">
        <v>3778</v>
      </c>
      <c s="6" t="s">
        <v>2669</v>
      </c>
      <c t="s">
        <v>4</v>
      </c>
      <c s="26" t="s">
        <v>3779</v>
      </c>
      <c s="27" t="s">
        <v>98</v>
      </c>
      <c s="28">
        <v>3</v>
      </c>
      <c s="27">
        <v>0</v>
      </c>
      <c s="27">
        <f>ROUND(G907*H907,6)</f>
      </c>
      <c r="L907" s="29">
        <v>0</v>
      </c>
      <c s="24">
        <f>ROUND(ROUND(L907,2)*ROUND(G907,3),2)</f>
      </c>
      <c s="27" t="s">
        <v>55</v>
      </c>
      <c>
        <f>(M907*21)/100</f>
      </c>
      <c t="s">
        <v>27</v>
      </c>
    </row>
    <row r="908" spans="1:5" ht="12.75" customHeight="1">
      <c r="A908" s="30" t="s">
        <v>56</v>
      </c>
      <c r="E908" s="31" t="s">
        <v>3780</v>
      </c>
    </row>
    <row r="909" spans="1:5" ht="12.75" customHeight="1">
      <c r="A909" s="30" t="s">
        <v>57</v>
      </c>
      <c r="E909" s="32" t="s">
        <v>4</v>
      </c>
    </row>
    <row r="910" spans="5:5" ht="12.75" customHeight="1">
      <c r="E910" s="31" t="s">
        <v>3781</v>
      </c>
    </row>
    <row r="911" spans="1:16" ht="12.75" customHeight="1">
      <c r="A911" t="s">
        <v>50</v>
      </c>
      <c s="6" t="s">
        <v>3782</v>
      </c>
      <c s="6" t="s">
        <v>3783</v>
      </c>
      <c t="s">
        <v>4</v>
      </c>
      <c s="26" t="s">
        <v>3784</v>
      </c>
      <c s="27" t="s">
        <v>98</v>
      </c>
      <c s="28">
        <v>1</v>
      </c>
      <c s="27">
        <v>0</v>
      </c>
      <c s="27">
        <f>ROUND(G911*H911,6)</f>
      </c>
      <c r="L911" s="29">
        <v>0</v>
      </c>
      <c s="24">
        <f>ROUND(ROUND(L911,2)*ROUND(G911,3),2)</f>
      </c>
      <c s="27" t="s">
        <v>55</v>
      </c>
      <c>
        <f>(M911*21)/100</f>
      </c>
      <c t="s">
        <v>27</v>
      </c>
    </row>
    <row r="912" spans="1:5" ht="12.75" customHeight="1">
      <c r="A912" s="30" t="s">
        <v>56</v>
      </c>
      <c r="E912" s="31" t="s">
        <v>3785</v>
      </c>
    </row>
    <row r="913" spans="1:5" ht="12.75" customHeight="1">
      <c r="A913" s="30" t="s">
        <v>57</v>
      </c>
      <c r="E913" s="32" t="s">
        <v>4</v>
      </c>
    </row>
    <row r="914" spans="5:5" ht="12.75" customHeight="1">
      <c r="E914" s="31" t="s">
        <v>3781</v>
      </c>
    </row>
    <row r="915" spans="1:16" ht="12.75" customHeight="1">
      <c r="A915" t="s">
        <v>50</v>
      </c>
      <c s="6" t="s">
        <v>3786</v>
      </c>
      <c s="6" t="s">
        <v>3787</v>
      </c>
      <c t="s">
        <v>4</v>
      </c>
      <c s="26" t="s">
        <v>3788</v>
      </c>
      <c s="27" t="s">
        <v>98</v>
      </c>
      <c s="28">
        <v>1</v>
      </c>
      <c s="27">
        <v>0</v>
      </c>
      <c s="27">
        <f>ROUND(G915*H915,6)</f>
      </c>
      <c r="L915" s="29">
        <v>0</v>
      </c>
      <c s="24">
        <f>ROUND(ROUND(L915,2)*ROUND(G915,3),2)</f>
      </c>
      <c s="27" t="s">
        <v>55</v>
      </c>
      <c>
        <f>(M915*21)/100</f>
      </c>
      <c t="s">
        <v>27</v>
      </c>
    </row>
    <row r="916" spans="1:5" ht="12.75" customHeight="1">
      <c r="A916" s="30" t="s">
        <v>56</v>
      </c>
      <c r="E916" s="31" t="s">
        <v>3788</v>
      </c>
    </row>
    <row r="917" spans="1:5" ht="12.75" customHeight="1">
      <c r="A917" s="30" t="s">
        <v>57</v>
      </c>
      <c r="E917" s="32" t="s">
        <v>4</v>
      </c>
    </row>
    <row r="918" spans="5:5" ht="12.75" customHeight="1">
      <c r="E918" s="31" t="s">
        <v>3789</v>
      </c>
    </row>
    <row r="919" spans="1:16" ht="12.75" customHeight="1">
      <c r="A919" t="s">
        <v>50</v>
      </c>
      <c s="6" t="s">
        <v>3790</v>
      </c>
      <c s="6" t="s">
        <v>3791</v>
      </c>
      <c t="s">
        <v>4</v>
      </c>
      <c s="26" t="s">
        <v>3792</v>
      </c>
      <c s="27" t="s">
        <v>1918</v>
      </c>
      <c s="28">
        <v>1</v>
      </c>
      <c s="27">
        <v>0</v>
      </c>
      <c s="27">
        <f>ROUND(G919*H919,6)</f>
      </c>
      <c r="L919" s="29">
        <v>0</v>
      </c>
      <c s="24">
        <f>ROUND(ROUND(L919,2)*ROUND(G919,3),2)</f>
      </c>
      <c s="27" t="s">
        <v>55</v>
      </c>
      <c>
        <f>(M919*21)/100</f>
      </c>
      <c t="s">
        <v>27</v>
      </c>
    </row>
    <row r="920" spans="1:5" ht="12.75" customHeight="1">
      <c r="A920" s="30" t="s">
        <v>56</v>
      </c>
      <c r="E920" s="31" t="s">
        <v>3792</v>
      </c>
    </row>
    <row r="921" spans="1:5" ht="12.75" customHeight="1">
      <c r="A921" s="30" t="s">
        <v>57</v>
      </c>
      <c r="E921" s="32" t="s">
        <v>4</v>
      </c>
    </row>
    <row r="922" spans="5:5" ht="12.75" customHeight="1">
      <c r="E922" s="31" t="s">
        <v>3793</v>
      </c>
    </row>
    <row r="923" spans="1:13" ht="12.75" customHeight="1">
      <c r="A923" t="s">
        <v>47</v>
      </c>
      <c r="C923" s="7" t="s">
        <v>3794</v>
      </c>
      <c r="E923" s="25" t="s">
        <v>1945</v>
      </c>
      <c r="J923" s="24">
        <f>0</f>
      </c>
      <c s="24">
        <f>0</f>
      </c>
      <c s="24">
        <f>0+L924+L928</f>
      </c>
      <c s="24">
        <f>0+M924+M928</f>
      </c>
    </row>
    <row r="924" spans="1:16" ht="12.75" customHeight="1">
      <c r="A924" t="s">
        <v>50</v>
      </c>
      <c s="6" t="s">
        <v>3795</v>
      </c>
      <c s="6" t="s">
        <v>688</v>
      </c>
      <c t="s">
        <v>4</v>
      </c>
      <c s="26" t="s">
        <v>689</v>
      </c>
      <c s="27" t="s">
        <v>82</v>
      </c>
      <c s="28">
        <v>150</v>
      </c>
      <c s="27">
        <v>0</v>
      </c>
      <c s="27">
        <f>ROUND(G924*H924,6)</f>
      </c>
      <c r="L924" s="29">
        <v>0</v>
      </c>
      <c s="24">
        <f>ROUND(ROUND(L924,2)*ROUND(G924,3),2)</f>
      </c>
      <c s="27" t="s">
        <v>55</v>
      </c>
      <c>
        <f>(M924*21)/100</f>
      </c>
      <c t="s">
        <v>27</v>
      </c>
    </row>
    <row r="925" spans="1:5" ht="12.75" customHeight="1">
      <c r="A925" s="30" t="s">
        <v>56</v>
      </c>
      <c r="E925" s="31" t="s">
        <v>690</v>
      </c>
    </row>
    <row r="926" spans="1:5" ht="12.75" customHeight="1">
      <c r="A926" s="30" t="s">
        <v>57</v>
      </c>
      <c r="E926" s="32" t="s">
        <v>4</v>
      </c>
    </row>
    <row r="927" spans="5:5" ht="12.75" customHeight="1">
      <c r="E927" s="31" t="s">
        <v>691</v>
      </c>
    </row>
    <row r="928" spans="1:16" ht="12.75" customHeight="1">
      <c r="A928" t="s">
        <v>50</v>
      </c>
      <c s="6" t="s">
        <v>3796</v>
      </c>
      <c s="6" t="s">
        <v>760</v>
      </c>
      <c t="s">
        <v>4</v>
      </c>
      <c s="26" t="s">
        <v>761</v>
      </c>
      <c s="27" t="s">
        <v>82</v>
      </c>
      <c s="28">
        <v>90</v>
      </c>
      <c s="27">
        <v>0</v>
      </c>
      <c s="27">
        <f>ROUND(G928*H928,6)</f>
      </c>
      <c r="L928" s="29">
        <v>0</v>
      </c>
      <c s="24">
        <f>ROUND(ROUND(L928,2)*ROUND(G928,3),2)</f>
      </c>
      <c s="27" t="s">
        <v>55</v>
      </c>
      <c>
        <f>(M928*21)/100</f>
      </c>
      <c t="s">
        <v>27</v>
      </c>
    </row>
    <row r="929" spans="1:5" ht="12.75" customHeight="1">
      <c r="A929" s="30" t="s">
        <v>56</v>
      </c>
      <c r="E929" s="31" t="s">
        <v>761</v>
      </c>
    </row>
    <row r="930" spans="1:5" ht="12.75" customHeight="1">
      <c r="A930" s="30" t="s">
        <v>57</v>
      </c>
      <c r="E930" s="32" t="s">
        <v>4</v>
      </c>
    </row>
    <row r="931" spans="5:5" ht="12.75" customHeight="1">
      <c r="E931" s="31" t="s">
        <v>67</v>
      </c>
    </row>
    <row r="932" spans="1:13" ht="12.75" customHeight="1">
      <c r="A932" t="s">
        <v>47</v>
      </c>
      <c r="C932" s="7" t="s">
        <v>3797</v>
      </c>
      <c r="E932" s="25" t="s">
        <v>2223</v>
      </c>
      <c r="J932" s="24">
        <f>0</f>
      </c>
      <c s="24">
        <f>0</f>
      </c>
      <c s="24">
        <f>0+L933+L937+L941+L945+L949+L953+L957+L961+L965+L969+L973+L977+L981+L985+L989+L993+L997+L1001+L1005+L1009+L1013+L1017+L1021+L1025+L1029+L1033</f>
      </c>
      <c s="24">
        <f>0+M933+M937+M941+M945+M949+M953+M957+M961+M965+M969+M973+M977+M981+M985+M989+M993+M997+M1001+M1005+M1009+M1013+M1017+M1021+M1025+M1029+M1033</f>
      </c>
    </row>
    <row r="933" spans="1:16" ht="12.75" customHeight="1">
      <c r="A933" t="s">
        <v>50</v>
      </c>
      <c s="6" t="s">
        <v>3798</v>
      </c>
      <c s="6" t="s">
        <v>3737</v>
      </c>
      <c t="s">
        <v>4</v>
      </c>
      <c s="26" t="s">
        <v>3738</v>
      </c>
      <c s="27" t="s">
        <v>98</v>
      </c>
      <c s="28">
        <v>14</v>
      </c>
      <c s="27">
        <v>0</v>
      </c>
      <c s="27">
        <f>ROUND(G933*H933,6)</f>
      </c>
      <c r="L933" s="29">
        <v>0</v>
      </c>
      <c s="24">
        <f>ROUND(ROUND(L933,2)*ROUND(G933,3),2)</f>
      </c>
      <c s="27" t="s">
        <v>55</v>
      </c>
      <c>
        <f>(M933*21)/100</f>
      </c>
      <c t="s">
        <v>27</v>
      </c>
    </row>
    <row r="934" spans="1:5" ht="12.75" customHeight="1">
      <c r="A934" s="30" t="s">
        <v>56</v>
      </c>
      <c r="E934" s="31" t="s">
        <v>3738</v>
      </c>
    </row>
    <row r="935" spans="1:5" ht="12.75" customHeight="1">
      <c r="A935" s="30" t="s">
        <v>57</v>
      </c>
      <c r="E935" s="32" t="s">
        <v>4</v>
      </c>
    </row>
    <row r="936" spans="5:5" ht="12.75" customHeight="1">
      <c r="E936" s="31" t="s">
        <v>58</v>
      </c>
    </row>
    <row r="937" spans="1:16" ht="12.75" customHeight="1">
      <c r="A937" t="s">
        <v>50</v>
      </c>
      <c s="6" t="s">
        <v>3799</v>
      </c>
      <c s="6" t="s">
        <v>3740</v>
      </c>
      <c t="s">
        <v>4</v>
      </c>
      <c s="26" t="s">
        <v>3741</v>
      </c>
      <c s="27" t="s">
        <v>98</v>
      </c>
      <c s="28">
        <v>2</v>
      </c>
      <c s="27">
        <v>0</v>
      </c>
      <c s="27">
        <f>ROUND(G937*H937,6)</f>
      </c>
      <c r="L937" s="29">
        <v>0</v>
      </c>
      <c s="24">
        <f>ROUND(ROUND(L937,2)*ROUND(G937,3),2)</f>
      </c>
      <c s="27" t="s">
        <v>55</v>
      </c>
      <c>
        <f>(M937*21)/100</f>
      </c>
      <c t="s">
        <v>27</v>
      </c>
    </row>
    <row r="938" spans="1:5" ht="12.75" customHeight="1">
      <c r="A938" s="30" t="s">
        <v>56</v>
      </c>
      <c r="E938" s="31" t="s">
        <v>3741</v>
      </c>
    </row>
    <row r="939" spans="1:5" ht="12.75" customHeight="1">
      <c r="A939" s="30" t="s">
        <v>57</v>
      </c>
      <c r="E939" s="32" t="s">
        <v>4</v>
      </c>
    </row>
    <row r="940" spans="5:5" ht="12.75" customHeight="1">
      <c r="E940" s="31" t="s">
        <v>58</v>
      </c>
    </row>
    <row r="941" spans="1:16" ht="12.75" customHeight="1">
      <c r="A941" t="s">
        <v>50</v>
      </c>
      <c s="6" t="s">
        <v>3800</v>
      </c>
      <c s="6" t="s">
        <v>3743</v>
      </c>
      <c t="s">
        <v>4</v>
      </c>
      <c s="26" t="s">
        <v>3744</v>
      </c>
      <c s="27" t="s">
        <v>98</v>
      </c>
      <c s="28">
        <v>6</v>
      </c>
      <c s="27">
        <v>0</v>
      </c>
      <c s="27">
        <f>ROUND(G941*H941,6)</f>
      </c>
      <c r="L941" s="29">
        <v>0</v>
      </c>
      <c s="24">
        <f>ROUND(ROUND(L941,2)*ROUND(G941,3),2)</f>
      </c>
      <c s="27" t="s">
        <v>55</v>
      </c>
      <c>
        <f>(M941*21)/100</f>
      </c>
      <c t="s">
        <v>27</v>
      </c>
    </row>
    <row r="942" spans="1:5" ht="12.75" customHeight="1">
      <c r="A942" s="30" t="s">
        <v>56</v>
      </c>
      <c r="E942" s="31" t="s">
        <v>3744</v>
      </c>
    </row>
    <row r="943" spans="1:5" ht="12.75" customHeight="1">
      <c r="A943" s="30" t="s">
        <v>57</v>
      </c>
      <c r="E943" s="32" t="s">
        <v>4</v>
      </c>
    </row>
    <row r="944" spans="5:5" ht="12.75" customHeight="1">
      <c r="E944" s="31" t="s">
        <v>58</v>
      </c>
    </row>
    <row r="945" spans="1:16" ht="12.75" customHeight="1">
      <c r="A945" t="s">
        <v>50</v>
      </c>
      <c s="6" t="s">
        <v>3801</v>
      </c>
      <c s="6" t="s">
        <v>3749</v>
      </c>
      <c t="s">
        <v>4</v>
      </c>
      <c s="26" t="s">
        <v>3750</v>
      </c>
      <c s="27" t="s">
        <v>82</v>
      </c>
      <c s="28">
        <v>100</v>
      </c>
      <c s="27">
        <v>0</v>
      </c>
      <c s="27">
        <f>ROUND(G945*H945,6)</f>
      </c>
      <c r="L945" s="29">
        <v>0</v>
      </c>
      <c s="24">
        <f>ROUND(ROUND(L945,2)*ROUND(G945,3),2)</f>
      </c>
      <c s="27" t="s">
        <v>55</v>
      </c>
      <c>
        <f>(M945*21)/100</f>
      </c>
      <c t="s">
        <v>27</v>
      </c>
    </row>
    <row r="946" spans="1:5" ht="12.75" customHeight="1">
      <c r="A946" s="30" t="s">
        <v>56</v>
      </c>
      <c r="E946" s="31" t="s">
        <v>3751</v>
      </c>
    </row>
    <row r="947" spans="1:5" ht="12.75" customHeight="1">
      <c r="A947" s="30" t="s">
        <v>57</v>
      </c>
      <c r="E947" s="32" t="s">
        <v>4</v>
      </c>
    </row>
    <row r="948" spans="5:5" ht="12.75" customHeight="1">
      <c r="E948" s="31" t="s">
        <v>58</v>
      </c>
    </row>
    <row r="949" spans="1:16" ht="12.75" customHeight="1">
      <c r="A949" t="s">
        <v>50</v>
      </c>
      <c s="6" t="s">
        <v>3802</v>
      </c>
      <c s="6" t="s">
        <v>3803</v>
      </c>
      <c t="s">
        <v>4</v>
      </c>
      <c s="26" t="s">
        <v>3754</v>
      </c>
      <c s="27" t="s">
        <v>98</v>
      </c>
      <c s="28">
        <v>8</v>
      </c>
      <c s="27">
        <v>0</v>
      </c>
      <c s="27">
        <f>ROUND(G949*H949,6)</f>
      </c>
      <c r="L949" s="29">
        <v>0</v>
      </c>
      <c s="24">
        <f>ROUND(ROUND(L949,2)*ROUND(G949,3),2)</f>
      </c>
      <c s="27" t="s">
        <v>55</v>
      </c>
      <c>
        <f>(M949*21)/100</f>
      </c>
      <c t="s">
        <v>27</v>
      </c>
    </row>
    <row r="950" spans="1:5" ht="12.75" customHeight="1">
      <c r="A950" s="30" t="s">
        <v>56</v>
      </c>
      <c r="E950" s="31" t="s">
        <v>3754</v>
      </c>
    </row>
    <row r="951" spans="1:5" ht="12.75" customHeight="1">
      <c r="A951" s="30" t="s">
        <v>57</v>
      </c>
      <c r="E951" s="32" t="s">
        <v>4</v>
      </c>
    </row>
    <row r="952" spans="5:5" ht="12.75" customHeight="1">
      <c r="E952" s="31" t="s">
        <v>58</v>
      </c>
    </row>
    <row r="953" spans="1:16" ht="12.75" customHeight="1">
      <c r="A953" t="s">
        <v>50</v>
      </c>
      <c s="6" t="s">
        <v>3804</v>
      </c>
      <c s="6" t="s">
        <v>3757</v>
      </c>
      <c t="s">
        <v>4</v>
      </c>
      <c s="26" t="s">
        <v>3758</v>
      </c>
      <c s="27" t="s">
        <v>98</v>
      </c>
      <c s="28">
        <v>20</v>
      </c>
      <c s="27">
        <v>0</v>
      </c>
      <c s="27">
        <f>ROUND(G953*H953,6)</f>
      </c>
      <c r="L953" s="29">
        <v>0</v>
      </c>
      <c s="24">
        <f>ROUND(ROUND(L953,2)*ROUND(G953,3),2)</f>
      </c>
      <c s="27" t="s">
        <v>55</v>
      </c>
      <c>
        <f>(M953*21)/100</f>
      </c>
      <c t="s">
        <v>27</v>
      </c>
    </row>
    <row r="954" spans="1:5" ht="12.75" customHeight="1">
      <c r="A954" s="30" t="s">
        <v>56</v>
      </c>
      <c r="E954" s="31" t="s">
        <v>3758</v>
      </c>
    </row>
    <row r="955" spans="1:5" ht="12.75" customHeight="1">
      <c r="A955" s="30" t="s">
        <v>57</v>
      </c>
      <c r="E955" s="32" t="s">
        <v>4</v>
      </c>
    </row>
    <row r="956" spans="5:5" ht="12.75" customHeight="1">
      <c r="E956" s="31" t="s">
        <v>58</v>
      </c>
    </row>
    <row r="957" spans="1:16" ht="12.75" customHeight="1">
      <c r="A957" t="s">
        <v>50</v>
      </c>
      <c s="6" t="s">
        <v>3805</v>
      </c>
      <c s="6" t="s">
        <v>3760</v>
      </c>
      <c t="s">
        <v>4</v>
      </c>
      <c s="26" t="s">
        <v>3761</v>
      </c>
      <c s="27" t="s">
        <v>98</v>
      </c>
      <c s="28">
        <v>8</v>
      </c>
      <c s="27">
        <v>0</v>
      </c>
      <c s="27">
        <f>ROUND(G957*H957,6)</f>
      </c>
      <c r="L957" s="29">
        <v>0</v>
      </c>
      <c s="24">
        <f>ROUND(ROUND(L957,2)*ROUND(G957,3),2)</f>
      </c>
      <c s="27" t="s">
        <v>55</v>
      </c>
      <c>
        <f>(M957*21)/100</f>
      </c>
      <c t="s">
        <v>27</v>
      </c>
    </row>
    <row r="958" spans="1:5" ht="12.75" customHeight="1">
      <c r="A958" s="30" t="s">
        <v>56</v>
      </c>
      <c r="E958" s="31" t="s">
        <v>3761</v>
      </c>
    </row>
    <row r="959" spans="1:5" ht="12.75" customHeight="1">
      <c r="A959" s="30" t="s">
        <v>57</v>
      </c>
      <c r="E959" s="32" t="s">
        <v>4</v>
      </c>
    </row>
    <row r="960" spans="5:5" ht="12.75" customHeight="1">
      <c r="E960" s="31" t="s">
        <v>58</v>
      </c>
    </row>
    <row r="961" spans="1:16" ht="12.75" customHeight="1">
      <c r="A961" t="s">
        <v>50</v>
      </c>
      <c s="6" t="s">
        <v>3806</v>
      </c>
      <c s="6" t="s">
        <v>371</v>
      </c>
      <c t="s">
        <v>4</v>
      </c>
      <c s="26" t="s">
        <v>372</v>
      </c>
      <c s="27" t="s">
        <v>82</v>
      </c>
      <c s="28">
        <v>130</v>
      </c>
      <c s="27">
        <v>0</v>
      </c>
      <c s="27">
        <f>ROUND(G961*H961,6)</f>
      </c>
      <c r="L961" s="29">
        <v>0</v>
      </c>
      <c s="24">
        <f>ROUND(ROUND(L961,2)*ROUND(G961,3),2)</f>
      </c>
      <c s="27" t="s">
        <v>55</v>
      </c>
      <c>
        <f>(M961*21)/100</f>
      </c>
      <c t="s">
        <v>27</v>
      </c>
    </row>
    <row r="962" spans="1:5" ht="12.75" customHeight="1">
      <c r="A962" s="30" t="s">
        <v>56</v>
      </c>
      <c r="E962" s="31" t="s">
        <v>372</v>
      </c>
    </row>
    <row r="963" spans="1:5" ht="12.75" customHeight="1">
      <c r="A963" s="30" t="s">
        <v>57</v>
      </c>
      <c r="E963" s="32" t="s">
        <v>4</v>
      </c>
    </row>
    <row r="964" spans="5:5" ht="12.75" customHeight="1">
      <c r="E964" s="31" t="s">
        <v>58</v>
      </c>
    </row>
    <row r="965" spans="1:16" ht="12.75" customHeight="1">
      <c r="A965" t="s">
        <v>50</v>
      </c>
      <c s="6" t="s">
        <v>3807</v>
      </c>
      <c s="6" t="s">
        <v>567</v>
      </c>
      <c t="s">
        <v>4</v>
      </c>
      <c s="26" t="s">
        <v>568</v>
      </c>
      <c s="27" t="s">
        <v>82</v>
      </c>
      <c s="28">
        <v>140</v>
      </c>
      <c s="27">
        <v>0</v>
      </c>
      <c s="27">
        <f>ROUND(G965*H965,6)</f>
      </c>
      <c r="L965" s="29">
        <v>0</v>
      </c>
      <c s="24">
        <f>ROUND(ROUND(L965,2)*ROUND(G965,3),2)</f>
      </c>
      <c s="27" t="s">
        <v>55</v>
      </c>
      <c>
        <f>(M965*21)/100</f>
      </c>
      <c t="s">
        <v>27</v>
      </c>
    </row>
    <row r="966" spans="1:5" ht="12.75" customHeight="1">
      <c r="A966" s="30" t="s">
        <v>56</v>
      </c>
      <c r="E966" s="31" t="s">
        <v>568</v>
      </c>
    </row>
    <row r="967" spans="1:5" ht="12.75" customHeight="1">
      <c r="A967" s="30" t="s">
        <v>57</v>
      </c>
      <c r="E967" s="32" t="s">
        <v>4</v>
      </c>
    </row>
    <row r="968" spans="5:5" ht="12.75" customHeight="1">
      <c r="E968" s="31" t="s">
        <v>58</v>
      </c>
    </row>
    <row r="969" spans="1:16" ht="12.75" customHeight="1">
      <c r="A969" t="s">
        <v>50</v>
      </c>
      <c s="6" t="s">
        <v>3808</v>
      </c>
      <c s="6" t="s">
        <v>1907</v>
      </c>
      <c t="s">
        <v>4</v>
      </c>
      <c s="26" t="s">
        <v>1908</v>
      </c>
      <c s="27" t="s">
        <v>82</v>
      </c>
      <c s="28">
        <v>80</v>
      </c>
      <c s="27">
        <v>0</v>
      </c>
      <c s="27">
        <f>ROUND(G969*H969,6)</f>
      </c>
      <c r="L969" s="29">
        <v>0</v>
      </c>
      <c s="24">
        <f>ROUND(ROUND(L969,2)*ROUND(G969,3),2)</f>
      </c>
      <c s="27" t="s">
        <v>55</v>
      </c>
      <c>
        <f>(M969*21)/100</f>
      </c>
      <c t="s">
        <v>27</v>
      </c>
    </row>
    <row r="970" spans="1:5" ht="12.75" customHeight="1">
      <c r="A970" s="30" t="s">
        <v>56</v>
      </c>
      <c r="E970" s="31" t="s">
        <v>1908</v>
      </c>
    </row>
    <row r="971" spans="1:5" ht="12.75" customHeight="1">
      <c r="A971" s="30" t="s">
        <v>57</v>
      </c>
      <c r="E971" s="32" t="s">
        <v>4</v>
      </c>
    </row>
    <row r="972" spans="5:5" ht="12.75" customHeight="1">
      <c r="E972" s="31" t="s">
        <v>58</v>
      </c>
    </row>
    <row r="973" spans="1:16" ht="12.75" customHeight="1">
      <c r="A973" t="s">
        <v>50</v>
      </c>
      <c s="6" t="s">
        <v>3809</v>
      </c>
      <c s="6" t="s">
        <v>1909</v>
      </c>
      <c t="s">
        <v>4</v>
      </c>
      <c s="26" t="s">
        <v>1910</v>
      </c>
      <c s="27" t="s">
        <v>82</v>
      </c>
      <c s="28">
        <v>105</v>
      </c>
      <c s="27">
        <v>0</v>
      </c>
      <c s="27">
        <f>ROUND(G973*H973,6)</f>
      </c>
      <c r="L973" s="29">
        <v>0</v>
      </c>
      <c s="24">
        <f>ROUND(ROUND(L973,2)*ROUND(G973,3),2)</f>
      </c>
      <c s="27" t="s">
        <v>55</v>
      </c>
      <c>
        <f>(M973*21)/100</f>
      </c>
      <c t="s">
        <v>27</v>
      </c>
    </row>
    <row r="974" spans="1:5" ht="12.75" customHeight="1">
      <c r="A974" s="30" t="s">
        <v>56</v>
      </c>
      <c r="E974" s="31" t="s">
        <v>1910</v>
      </c>
    </row>
    <row r="975" spans="1:5" ht="12.75" customHeight="1">
      <c r="A975" s="30" t="s">
        <v>57</v>
      </c>
      <c r="E975" s="32" t="s">
        <v>4</v>
      </c>
    </row>
    <row r="976" spans="5:5" ht="12.75" customHeight="1">
      <c r="E976" s="31" t="s">
        <v>58</v>
      </c>
    </row>
    <row r="977" spans="1:16" ht="12.75" customHeight="1">
      <c r="A977" t="s">
        <v>50</v>
      </c>
      <c s="6" t="s">
        <v>3810</v>
      </c>
      <c s="6" t="s">
        <v>368</v>
      </c>
      <c t="s">
        <v>4</v>
      </c>
      <c s="26" t="s">
        <v>369</v>
      </c>
      <c s="27" t="s">
        <v>98</v>
      </c>
      <c s="28">
        <v>32</v>
      </c>
      <c s="27">
        <v>0</v>
      </c>
      <c s="27">
        <f>ROUND(G977*H977,6)</f>
      </c>
      <c r="L977" s="29">
        <v>0</v>
      </c>
      <c s="24">
        <f>ROUND(ROUND(L977,2)*ROUND(G977,3),2)</f>
      </c>
      <c s="27" t="s">
        <v>55</v>
      </c>
      <c>
        <f>(M977*21)/100</f>
      </c>
      <c t="s">
        <v>27</v>
      </c>
    </row>
    <row r="978" spans="1:5" ht="12.75" customHeight="1">
      <c r="A978" s="30" t="s">
        <v>56</v>
      </c>
      <c r="E978" s="31" t="s">
        <v>369</v>
      </c>
    </row>
    <row r="979" spans="1:5" ht="12.75" customHeight="1">
      <c r="A979" s="30" t="s">
        <v>57</v>
      </c>
      <c r="E979" s="32" t="s">
        <v>4</v>
      </c>
    </row>
    <row r="980" spans="5:5" ht="12.75" customHeight="1">
      <c r="E980" s="31" t="s">
        <v>58</v>
      </c>
    </row>
    <row r="981" spans="1:16" ht="12.75" customHeight="1">
      <c r="A981" t="s">
        <v>50</v>
      </c>
      <c s="6" t="s">
        <v>3811</v>
      </c>
      <c s="6" t="s">
        <v>883</v>
      </c>
      <c t="s">
        <v>4</v>
      </c>
      <c s="26" t="s">
        <v>884</v>
      </c>
      <c s="27" t="s">
        <v>98</v>
      </c>
      <c s="28">
        <v>32</v>
      </c>
      <c s="27">
        <v>0</v>
      </c>
      <c s="27">
        <f>ROUND(G981*H981,6)</f>
      </c>
      <c r="L981" s="29">
        <v>0</v>
      </c>
      <c s="24">
        <f>ROUND(ROUND(L981,2)*ROUND(G981,3),2)</f>
      </c>
      <c s="27" t="s">
        <v>55</v>
      </c>
      <c>
        <f>(M981*21)/100</f>
      </c>
      <c t="s">
        <v>27</v>
      </c>
    </row>
    <row r="982" spans="1:5" ht="12.75" customHeight="1">
      <c r="A982" s="30" t="s">
        <v>56</v>
      </c>
      <c r="E982" s="31" t="s">
        <v>884</v>
      </c>
    </row>
    <row r="983" spans="1:5" ht="12.75" customHeight="1">
      <c r="A983" s="30" t="s">
        <v>57</v>
      </c>
      <c r="E983" s="32" t="s">
        <v>4</v>
      </c>
    </row>
    <row r="984" spans="5:5" ht="12.75" customHeight="1">
      <c r="E984" s="31" t="s">
        <v>58</v>
      </c>
    </row>
    <row r="985" spans="1:16" ht="12.75" customHeight="1">
      <c r="A985" t="s">
        <v>50</v>
      </c>
      <c s="6" t="s">
        <v>3812</v>
      </c>
      <c s="6" t="s">
        <v>851</v>
      </c>
      <c t="s">
        <v>4</v>
      </c>
      <c s="26" t="s">
        <v>852</v>
      </c>
      <c s="27" t="s">
        <v>98</v>
      </c>
      <c s="28">
        <v>1</v>
      </c>
      <c s="27">
        <v>0</v>
      </c>
      <c s="27">
        <f>ROUND(G985*H985,6)</f>
      </c>
      <c r="L985" s="29">
        <v>0</v>
      </c>
      <c s="24">
        <f>ROUND(ROUND(L985,2)*ROUND(G985,3),2)</f>
      </c>
      <c s="27" t="s">
        <v>55</v>
      </c>
      <c>
        <f>(M985*21)/100</f>
      </c>
      <c t="s">
        <v>27</v>
      </c>
    </row>
    <row r="986" spans="1:5" ht="12.75" customHeight="1">
      <c r="A986" s="30" t="s">
        <v>56</v>
      </c>
      <c r="E986" s="31" t="s">
        <v>852</v>
      </c>
    </row>
    <row r="987" spans="1:5" ht="12.75" customHeight="1">
      <c r="A987" s="30" t="s">
        <v>57</v>
      </c>
      <c r="E987" s="32" t="s">
        <v>4</v>
      </c>
    </row>
    <row r="988" spans="5:5" ht="12.75" customHeight="1">
      <c r="E988" s="31" t="s">
        <v>58</v>
      </c>
    </row>
    <row r="989" spans="1:16" ht="12.75" customHeight="1">
      <c r="A989" t="s">
        <v>50</v>
      </c>
      <c s="6" t="s">
        <v>3813</v>
      </c>
      <c s="6" t="s">
        <v>855</v>
      </c>
      <c t="s">
        <v>4</v>
      </c>
      <c s="26" t="s">
        <v>856</v>
      </c>
      <c s="27" t="s">
        <v>98</v>
      </c>
      <c s="28">
        <v>1</v>
      </c>
      <c s="27">
        <v>0</v>
      </c>
      <c s="27">
        <f>ROUND(G989*H989,6)</f>
      </c>
      <c r="L989" s="29">
        <v>0</v>
      </c>
      <c s="24">
        <f>ROUND(ROUND(L989,2)*ROUND(G989,3),2)</f>
      </c>
      <c s="27" t="s">
        <v>55</v>
      </c>
      <c>
        <f>(M989*21)/100</f>
      </c>
      <c t="s">
        <v>27</v>
      </c>
    </row>
    <row r="990" spans="1:5" ht="12.75" customHeight="1">
      <c r="A990" s="30" t="s">
        <v>56</v>
      </c>
      <c r="E990" s="31" t="s">
        <v>856</v>
      </c>
    </row>
    <row r="991" spans="1:5" ht="12.75" customHeight="1">
      <c r="A991" s="30" t="s">
        <v>57</v>
      </c>
      <c r="E991" s="32" t="s">
        <v>4</v>
      </c>
    </row>
    <row r="992" spans="5:5" ht="12.75" customHeight="1">
      <c r="E992" s="31" t="s">
        <v>4</v>
      </c>
    </row>
    <row r="993" spans="1:16" ht="12.75" customHeight="1">
      <c r="A993" t="s">
        <v>50</v>
      </c>
      <c s="6" t="s">
        <v>3814</v>
      </c>
      <c s="6" t="s">
        <v>1634</v>
      </c>
      <c t="s">
        <v>4</v>
      </c>
      <c s="26" t="s">
        <v>1635</v>
      </c>
      <c s="27" t="s">
        <v>98</v>
      </c>
      <c s="28">
        <v>20</v>
      </c>
      <c s="27">
        <v>0</v>
      </c>
      <c s="27">
        <f>ROUND(G993*H993,6)</f>
      </c>
      <c r="L993" s="29">
        <v>0</v>
      </c>
      <c s="24">
        <f>ROUND(ROUND(L993,2)*ROUND(G993,3),2)</f>
      </c>
      <c s="27" t="s">
        <v>55</v>
      </c>
      <c>
        <f>(M993*21)/100</f>
      </c>
      <c t="s">
        <v>27</v>
      </c>
    </row>
    <row r="994" spans="1:5" ht="12.75" customHeight="1">
      <c r="A994" s="30" t="s">
        <v>56</v>
      </c>
      <c r="E994" s="31" t="s">
        <v>1635</v>
      </c>
    </row>
    <row r="995" spans="1:5" ht="12.75" customHeight="1">
      <c r="A995" s="30" t="s">
        <v>57</v>
      </c>
      <c r="E995" s="32" t="s">
        <v>4</v>
      </c>
    </row>
    <row r="996" spans="5:5" ht="12.75" customHeight="1">
      <c r="E996" s="31" t="s">
        <v>58</v>
      </c>
    </row>
    <row r="997" spans="1:16" ht="12.75" customHeight="1">
      <c r="A997" t="s">
        <v>50</v>
      </c>
      <c s="6" t="s">
        <v>3815</v>
      </c>
      <c s="6" t="s">
        <v>3773</v>
      </c>
      <c t="s">
        <v>4</v>
      </c>
      <c s="26" t="s">
        <v>3774</v>
      </c>
      <c s="27" t="s">
        <v>98</v>
      </c>
      <c s="28">
        <v>1</v>
      </c>
      <c s="27">
        <v>0</v>
      </c>
      <c s="27">
        <f>ROUND(G997*H997,6)</f>
      </c>
      <c r="L997" s="29">
        <v>0</v>
      </c>
      <c s="24">
        <f>ROUND(ROUND(L997,2)*ROUND(G997,3),2)</f>
      </c>
      <c s="27" t="s">
        <v>55</v>
      </c>
      <c>
        <f>(M997*21)/100</f>
      </c>
      <c t="s">
        <v>27</v>
      </c>
    </row>
    <row r="998" spans="1:5" ht="12.75" customHeight="1">
      <c r="A998" s="30" t="s">
        <v>56</v>
      </c>
      <c r="E998" s="31" t="s">
        <v>3774</v>
      </c>
    </row>
    <row r="999" spans="1:5" ht="12.75" customHeight="1">
      <c r="A999" s="30" t="s">
        <v>57</v>
      </c>
      <c r="E999" s="32" t="s">
        <v>4</v>
      </c>
    </row>
    <row r="1000" spans="5:5" ht="12.75" customHeight="1">
      <c r="E1000" s="31" t="s">
        <v>58</v>
      </c>
    </row>
    <row r="1001" spans="1:16" ht="12.75" customHeight="1">
      <c r="A1001" t="s">
        <v>50</v>
      </c>
      <c s="6" t="s">
        <v>3816</v>
      </c>
      <c s="6" t="s">
        <v>863</v>
      </c>
      <c t="s">
        <v>4</v>
      </c>
      <c s="26" t="s">
        <v>864</v>
      </c>
      <c s="27" t="s">
        <v>264</v>
      </c>
      <c s="28">
        <v>8</v>
      </c>
      <c s="27">
        <v>0</v>
      </c>
      <c s="27">
        <f>ROUND(G1001*H1001,6)</f>
      </c>
      <c r="L1001" s="29">
        <v>0</v>
      </c>
      <c s="24">
        <f>ROUND(ROUND(L1001,2)*ROUND(G1001,3),2)</f>
      </c>
      <c s="27" t="s">
        <v>55</v>
      </c>
      <c>
        <f>(M1001*21)/100</f>
      </c>
      <c t="s">
        <v>27</v>
      </c>
    </row>
    <row r="1002" spans="1:5" ht="12.75" customHeight="1">
      <c r="A1002" s="30" t="s">
        <v>56</v>
      </c>
      <c r="E1002" s="31" t="s">
        <v>864</v>
      </c>
    </row>
    <row r="1003" spans="1:5" ht="12.75" customHeight="1">
      <c r="A1003" s="30" t="s">
        <v>57</v>
      </c>
      <c r="E1003" s="32" t="s">
        <v>4</v>
      </c>
    </row>
    <row r="1004" spans="5:5" ht="12.75" customHeight="1">
      <c r="E1004" s="31" t="s">
        <v>58</v>
      </c>
    </row>
    <row r="1005" spans="1:16" ht="12.75" customHeight="1">
      <c r="A1005" t="s">
        <v>50</v>
      </c>
      <c s="6" t="s">
        <v>3817</v>
      </c>
      <c s="6" t="s">
        <v>867</v>
      </c>
      <c t="s">
        <v>4</v>
      </c>
      <c s="26" t="s">
        <v>868</v>
      </c>
      <c s="27" t="s">
        <v>264</v>
      </c>
      <c s="28">
        <v>2</v>
      </c>
      <c s="27">
        <v>0</v>
      </c>
      <c s="27">
        <f>ROUND(G1005*H1005,6)</f>
      </c>
      <c r="L1005" s="29">
        <v>0</v>
      </c>
      <c s="24">
        <f>ROUND(ROUND(L1005,2)*ROUND(G1005,3),2)</f>
      </c>
      <c s="27" t="s">
        <v>55</v>
      </c>
      <c>
        <f>(M1005*21)/100</f>
      </c>
      <c t="s">
        <v>27</v>
      </c>
    </row>
    <row r="1006" spans="1:5" ht="12.75" customHeight="1">
      <c r="A1006" s="30" t="s">
        <v>56</v>
      </c>
      <c r="E1006" s="31" t="s">
        <v>868</v>
      </c>
    </row>
    <row r="1007" spans="1:5" ht="12.75" customHeight="1">
      <c r="A1007" s="30" t="s">
        <v>57</v>
      </c>
      <c r="E1007" s="32" t="s">
        <v>4</v>
      </c>
    </row>
    <row r="1008" spans="5:5" ht="12.75" customHeight="1">
      <c r="E1008" s="31" t="s">
        <v>58</v>
      </c>
    </row>
    <row r="1009" spans="1:16" ht="12.75" customHeight="1">
      <c r="A1009" t="s">
        <v>50</v>
      </c>
      <c s="6" t="s">
        <v>3818</v>
      </c>
      <c s="6" t="s">
        <v>869</v>
      </c>
      <c t="s">
        <v>4</v>
      </c>
      <c s="26" t="s">
        <v>870</v>
      </c>
      <c s="27" t="s">
        <v>264</v>
      </c>
      <c s="28">
        <v>2</v>
      </c>
      <c s="27">
        <v>0</v>
      </c>
      <c s="27">
        <f>ROUND(G1009*H1009,6)</f>
      </c>
      <c r="L1009" s="29">
        <v>0</v>
      </c>
      <c s="24">
        <f>ROUND(ROUND(L1009,2)*ROUND(G1009,3),2)</f>
      </c>
      <c s="27" t="s">
        <v>55</v>
      </c>
      <c>
        <f>(M1009*21)/100</f>
      </c>
      <c t="s">
        <v>27</v>
      </c>
    </row>
    <row r="1010" spans="1:5" ht="12.75" customHeight="1">
      <c r="A1010" s="30" t="s">
        <v>56</v>
      </c>
      <c r="E1010" s="31" t="s">
        <v>870</v>
      </c>
    </row>
    <row r="1011" spans="1:5" ht="12.75" customHeight="1">
      <c r="A1011" s="30" t="s">
        <v>57</v>
      </c>
      <c r="E1011" s="32" t="s">
        <v>4</v>
      </c>
    </row>
    <row r="1012" spans="5:5" ht="12.75" customHeight="1">
      <c r="E1012" s="31" t="s">
        <v>58</v>
      </c>
    </row>
    <row r="1013" spans="1:16" ht="12.75" customHeight="1">
      <c r="A1013" t="s">
        <v>50</v>
      </c>
      <c s="6" t="s">
        <v>3819</v>
      </c>
      <c s="6" t="s">
        <v>3820</v>
      </c>
      <c t="s">
        <v>4</v>
      </c>
      <c s="26" t="s">
        <v>3821</v>
      </c>
      <c s="27" t="s">
        <v>98</v>
      </c>
      <c s="28">
        <v>8</v>
      </c>
      <c s="27">
        <v>0</v>
      </c>
      <c s="27">
        <f>ROUND(G1013*H1013,6)</f>
      </c>
      <c r="L1013" s="29">
        <v>0</v>
      </c>
      <c s="24">
        <f>ROUND(ROUND(L1013,2)*ROUND(G1013,3),2)</f>
      </c>
      <c s="27" t="s">
        <v>55</v>
      </c>
      <c>
        <f>(M1013*21)/100</f>
      </c>
      <c t="s">
        <v>27</v>
      </c>
    </row>
    <row r="1014" spans="1:5" ht="12.75" customHeight="1">
      <c r="A1014" s="30" t="s">
        <v>56</v>
      </c>
      <c r="E1014" s="31" t="s">
        <v>3822</v>
      </c>
    </row>
    <row r="1015" spans="1:5" ht="12.75" customHeight="1">
      <c r="A1015" s="30" t="s">
        <v>57</v>
      </c>
      <c r="E1015" s="32" t="s">
        <v>4</v>
      </c>
    </row>
    <row r="1016" spans="5:5" ht="12.75" customHeight="1">
      <c r="E1016" s="31" t="s">
        <v>3781</v>
      </c>
    </row>
    <row r="1017" spans="1:16" ht="12.75" customHeight="1">
      <c r="A1017" t="s">
        <v>50</v>
      </c>
      <c s="6" t="s">
        <v>3823</v>
      </c>
      <c s="6" t="s">
        <v>3824</v>
      </c>
      <c t="s">
        <v>4</v>
      </c>
      <c s="26" t="s">
        <v>3825</v>
      </c>
      <c s="27" t="s">
        <v>98</v>
      </c>
      <c s="28">
        <v>2</v>
      </c>
      <c s="27">
        <v>0</v>
      </c>
      <c s="27">
        <f>ROUND(G1017*H1017,6)</f>
      </c>
      <c r="L1017" s="29">
        <v>0</v>
      </c>
      <c s="24">
        <f>ROUND(ROUND(L1017,2)*ROUND(G1017,3),2)</f>
      </c>
      <c s="27" t="s">
        <v>55</v>
      </c>
      <c>
        <f>(M1017*21)/100</f>
      </c>
      <c t="s">
        <v>27</v>
      </c>
    </row>
    <row r="1018" spans="1:5" ht="12.75" customHeight="1">
      <c r="A1018" s="30" t="s">
        <v>56</v>
      </c>
      <c r="E1018" s="31" t="s">
        <v>3826</v>
      </c>
    </row>
    <row r="1019" spans="1:5" ht="12.75" customHeight="1">
      <c r="A1019" s="30" t="s">
        <v>57</v>
      </c>
      <c r="E1019" s="32" t="s">
        <v>4</v>
      </c>
    </row>
    <row r="1020" spans="5:5" ht="12.75" customHeight="1">
      <c r="E1020" s="31" t="s">
        <v>3827</v>
      </c>
    </row>
    <row r="1021" spans="1:16" ht="12.75" customHeight="1">
      <c r="A1021" t="s">
        <v>50</v>
      </c>
      <c s="6" t="s">
        <v>3828</v>
      </c>
      <c s="6" t="s">
        <v>3829</v>
      </c>
      <c t="s">
        <v>4</v>
      </c>
      <c s="26" t="s">
        <v>3825</v>
      </c>
      <c s="27" t="s">
        <v>98</v>
      </c>
      <c s="28">
        <v>2</v>
      </c>
      <c s="27">
        <v>0</v>
      </c>
      <c s="27">
        <f>ROUND(G1021*H1021,6)</f>
      </c>
      <c r="L1021" s="29">
        <v>0</v>
      </c>
      <c s="24">
        <f>ROUND(ROUND(L1021,2)*ROUND(G1021,3),2)</f>
      </c>
      <c s="27" t="s">
        <v>55</v>
      </c>
      <c>
        <f>(M1021*21)/100</f>
      </c>
      <c t="s">
        <v>27</v>
      </c>
    </row>
    <row r="1022" spans="1:5" ht="12.75" customHeight="1">
      <c r="A1022" s="30" t="s">
        <v>56</v>
      </c>
      <c r="E1022" s="31" t="s">
        <v>3830</v>
      </c>
    </row>
    <row r="1023" spans="1:5" ht="12.75" customHeight="1">
      <c r="A1023" s="30" t="s">
        <v>57</v>
      </c>
      <c r="E1023" s="32" t="s">
        <v>4</v>
      </c>
    </row>
    <row r="1024" spans="5:5" ht="12.75" customHeight="1">
      <c r="E1024" s="31" t="s">
        <v>3827</v>
      </c>
    </row>
    <row r="1025" spans="1:16" ht="12.75" customHeight="1">
      <c r="A1025" t="s">
        <v>50</v>
      </c>
      <c s="6" t="s">
        <v>3831</v>
      </c>
      <c s="6" t="s">
        <v>3832</v>
      </c>
      <c t="s">
        <v>4</v>
      </c>
      <c s="26" t="s">
        <v>3833</v>
      </c>
      <c s="27" t="s">
        <v>98</v>
      </c>
      <c s="28">
        <v>1</v>
      </c>
      <c s="27">
        <v>0</v>
      </c>
      <c s="27">
        <f>ROUND(G1025*H1025,6)</f>
      </c>
      <c r="L1025" s="29">
        <v>0</v>
      </c>
      <c s="24">
        <f>ROUND(ROUND(L1025,2)*ROUND(G1025,3),2)</f>
      </c>
      <c s="27" t="s">
        <v>55</v>
      </c>
      <c>
        <f>(M1025*21)/100</f>
      </c>
      <c t="s">
        <v>27</v>
      </c>
    </row>
    <row r="1026" spans="1:5" ht="12.75" customHeight="1">
      <c r="A1026" s="30" t="s">
        <v>56</v>
      </c>
      <c r="E1026" s="31" t="s">
        <v>3833</v>
      </c>
    </row>
    <row r="1027" spans="1:5" ht="12.75" customHeight="1">
      <c r="A1027" s="30" t="s">
        <v>57</v>
      </c>
      <c r="E1027" s="32" t="s">
        <v>4</v>
      </c>
    </row>
    <row r="1028" spans="5:5" ht="12.75" customHeight="1">
      <c r="E1028" s="31" t="s">
        <v>3789</v>
      </c>
    </row>
    <row r="1029" spans="1:16" ht="12.75" customHeight="1">
      <c r="A1029" t="s">
        <v>50</v>
      </c>
      <c s="6" t="s">
        <v>3834</v>
      </c>
      <c s="6" t="s">
        <v>3835</v>
      </c>
      <c t="s">
        <v>4</v>
      </c>
      <c s="26" t="s">
        <v>3836</v>
      </c>
      <c s="27" t="s">
        <v>98</v>
      </c>
      <c s="28">
        <v>1</v>
      </c>
      <c s="27">
        <v>0</v>
      </c>
      <c s="27">
        <f>ROUND(G1029*H1029,6)</f>
      </c>
      <c r="L1029" s="29">
        <v>0</v>
      </c>
      <c s="24">
        <f>ROUND(ROUND(L1029,2)*ROUND(G1029,3),2)</f>
      </c>
      <c s="27" t="s">
        <v>55</v>
      </c>
      <c>
        <f>(M1029*21)/100</f>
      </c>
      <c t="s">
        <v>27</v>
      </c>
    </row>
    <row r="1030" spans="1:5" ht="12.75" customHeight="1">
      <c r="A1030" s="30" t="s">
        <v>56</v>
      </c>
      <c r="E1030" s="31" t="s">
        <v>3836</v>
      </c>
    </row>
    <row r="1031" spans="1:5" ht="12.75" customHeight="1">
      <c r="A1031" s="30" t="s">
        <v>57</v>
      </c>
      <c r="E1031" s="32" t="s">
        <v>4</v>
      </c>
    </row>
    <row r="1032" spans="5:5" ht="12.75" customHeight="1">
      <c r="E1032" s="31" t="s">
        <v>3789</v>
      </c>
    </row>
    <row r="1033" spans="1:16" ht="12.75" customHeight="1">
      <c r="A1033" t="s">
        <v>50</v>
      </c>
      <c s="6" t="s">
        <v>3837</v>
      </c>
      <c s="6" t="s">
        <v>3838</v>
      </c>
      <c t="s">
        <v>4</v>
      </c>
      <c s="26" t="s">
        <v>3792</v>
      </c>
      <c s="27" t="s">
        <v>1918</v>
      </c>
      <c s="28">
        <v>1</v>
      </c>
      <c s="27">
        <v>0</v>
      </c>
      <c s="27">
        <f>ROUND(G1033*H1033,6)</f>
      </c>
      <c r="L1033" s="29">
        <v>0</v>
      </c>
      <c s="24">
        <f>ROUND(ROUND(L1033,2)*ROUND(G1033,3),2)</f>
      </c>
      <c s="27" t="s">
        <v>55</v>
      </c>
      <c>
        <f>(M1033*21)/100</f>
      </c>
      <c t="s">
        <v>27</v>
      </c>
    </row>
    <row r="1034" spans="1:5" ht="12.75" customHeight="1">
      <c r="A1034" s="30" t="s">
        <v>56</v>
      </c>
      <c r="E1034" s="31" t="s">
        <v>3792</v>
      </c>
    </row>
    <row r="1035" spans="1:5" ht="12.75" customHeight="1">
      <c r="A1035" s="30" t="s">
        <v>57</v>
      </c>
      <c r="E1035" s="32" t="s">
        <v>4</v>
      </c>
    </row>
    <row r="1036" spans="5:5" ht="12.75" customHeight="1">
      <c r="E1036" s="31" t="s">
        <v>3793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P2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3841</v>
      </c>
      <c r="E8" s="23" t="s">
        <v>3842</v>
      </c>
      <c r="J8" s="22">
        <f>0+J9+J14+J79+J128+J165+J170+J371+J436+J497+J558+J587+J592+J753+J950+J967+J988+J1045+J1118+J1251+J1268+J1321+J1342+J1423+J1432+J1441+J1470+J1495+J1520+J1541+J1578+J1607+J1644+J1685+J1702+J1711+J1816+J1841+J1930+J1963</f>
      </c>
      <c s="22">
        <f>0+K9+K14+K79+K128+K165+K170+K371+K436+K497+K558+K587+K592+K753+K950+K967+K988+K1045+K1118+K1251+K1268+K1321+K1342+K1423+K1432+K1441+K1470+K1495+K1520+K1541+K1578+K1607+K1644+K1685+K1702+K1711+K1816+K1841+K1930+K1963</f>
      </c>
      <c s="22">
        <f>0+L9+L14+L79+L128+L165+L170+L371+L436+L497+L558+L587+L592+L753+L950+L967+L988+L1045+L1118+L1251+L1268+L1321+L1342+L1423+L1432+L1441+L1470+L1495+L1520+L1541+L1578+L1607+L1644+L1685+L1702+L1711+L1816+L1841+L1930+L1963</f>
      </c>
      <c s="22">
        <f>0+M9+M14+M79+M128+M165+M170+M371+M436+M497+M558+M587+M592+M753+M950+M967+M988+M1045+M1118+M1251+M1268+M1321+M1342+M1423+M1432+M1441+M1470+M1495+M1520+M1541+M1578+M1607+M1644+M1685+M1702+M1711+M1816+M1841+M1930+M1963</f>
      </c>
    </row>
    <row r="9" spans="1:13" ht="12.75" customHeight="1">
      <c r="A9" t="s">
        <v>47</v>
      </c>
      <c r="C9" s="7" t="s">
        <v>48</v>
      </c>
      <c r="E9" s="25" t="s">
        <v>49</v>
      </c>
      <c r="J9" s="24">
        <f>0</f>
      </c>
      <c s="24">
        <f>0</f>
      </c>
      <c s="24">
        <f>0+L10</f>
      </c>
      <c s="24">
        <f>0+M10</f>
      </c>
    </row>
    <row r="10" spans="1:16" ht="12.75" customHeight="1">
      <c r="A10" t="s">
        <v>50</v>
      </c>
      <c s="6" t="s">
        <v>51</v>
      </c>
      <c s="6" t="s">
        <v>3161</v>
      </c>
      <c t="s">
        <v>4</v>
      </c>
      <c s="26" t="s">
        <v>3162</v>
      </c>
      <c s="27" t="s">
        <v>54</v>
      </c>
      <c s="28">
        <v>1086.874</v>
      </c>
      <c s="27">
        <v>0</v>
      </c>
      <c s="27">
        <f>ROUND(G10*H10,6)</f>
      </c>
      <c r="L10" s="29">
        <v>0</v>
      </c>
      <c s="24">
        <f>ROUND(ROUND(L10,2)*ROUND(G10,3),2)</f>
      </c>
      <c s="27" t="s">
        <v>2797</v>
      </c>
      <c>
        <f>(M10*21)/100</f>
      </c>
      <c t="s">
        <v>27</v>
      </c>
    </row>
    <row r="11" spans="1:5" ht="12.75" customHeight="1">
      <c r="A11" s="30" t="s">
        <v>56</v>
      </c>
      <c r="E11" s="31" t="s">
        <v>3163</v>
      </c>
    </row>
    <row r="12" spans="1:5" ht="12.75" customHeight="1">
      <c r="A12" s="30" t="s">
        <v>57</v>
      </c>
      <c r="E12" s="32" t="s">
        <v>4</v>
      </c>
    </row>
    <row r="13" spans="5:5" ht="12.75" customHeight="1">
      <c r="E13" s="31" t="s">
        <v>2763</v>
      </c>
    </row>
    <row r="14" spans="1:13" ht="12.75" customHeight="1">
      <c r="A14" t="s">
        <v>47</v>
      </c>
      <c r="C14" s="7" t="s">
        <v>51</v>
      </c>
      <c r="E14" s="25" t="s">
        <v>59</v>
      </c>
      <c r="J14" s="24">
        <f>0</f>
      </c>
      <c s="24">
        <f>0</f>
      </c>
      <c s="24">
        <f>0+L15+L19+L23+L27+L31+L35+L39+L43+L47+L51+L55+L59+L63+L67+L71+L75</f>
      </c>
      <c s="24">
        <f>0+M15+M19+M23+M27+M31+M35+M39+M43+M47+M51+M55+M59+M63+M67+M71+M75</f>
      </c>
    </row>
    <row r="15" spans="1:16" ht="12.75" customHeight="1">
      <c r="A15" t="s">
        <v>50</v>
      </c>
      <c s="6" t="s">
        <v>27</v>
      </c>
      <c s="6" t="s">
        <v>3164</v>
      </c>
      <c t="s">
        <v>4</v>
      </c>
      <c s="26" t="s">
        <v>3165</v>
      </c>
      <c s="27" t="s">
        <v>264</v>
      </c>
      <c s="28">
        <v>1500</v>
      </c>
      <c s="27">
        <v>0</v>
      </c>
      <c s="27">
        <f>ROUND(G15*H15,6)</f>
      </c>
      <c r="L15" s="29">
        <v>0</v>
      </c>
      <c s="24">
        <f>ROUND(ROUND(L15,2)*ROUND(G15,3),2)</f>
      </c>
      <c s="27" t="s">
        <v>2797</v>
      </c>
      <c>
        <f>(M15*21)/100</f>
      </c>
      <c t="s">
        <v>27</v>
      </c>
    </row>
    <row r="16" spans="1:5" ht="12.75" customHeight="1">
      <c r="A16" s="30" t="s">
        <v>56</v>
      </c>
      <c r="E16" s="31" t="s">
        <v>3166</v>
      </c>
    </row>
    <row r="17" spans="1:5" ht="12.75" customHeight="1">
      <c r="A17" s="30" t="s">
        <v>57</v>
      </c>
      <c r="E17" s="32" t="s">
        <v>4</v>
      </c>
    </row>
    <row r="18" spans="5:5" ht="12.75" customHeight="1">
      <c r="E18" s="31" t="s">
        <v>3167</v>
      </c>
    </row>
    <row r="19" spans="1:16" ht="12.75" customHeight="1">
      <c r="A19" t="s">
        <v>50</v>
      </c>
      <c s="6" t="s">
        <v>25</v>
      </c>
      <c s="6" t="s">
        <v>3168</v>
      </c>
      <c t="s">
        <v>4</v>
      </c>
      <c s="26" t="s">
        <v>3169</v>
      </c>
      <c s="27" t="s">
        <v>3170</v>
      </c>
      <c s="28">
        <v>90</v>
      </c>
      <c s="27">
        <v>0</v>
      </c>
      <c s="27">
        <f>ROUND(G19*H19,6)</f>
      </c>
      <c r="L19" s="29">
        <v>0</v>
      </c>
      <c s="24">
        <f>ROUND(ROUND(L19,2)*ROUND(G19,3),2)</f>
      </c>
      <c s="27" t="s">
        <v>2797</v>
      </c>
      <c>
        <f>(M19*21)/100</f>
      </c>
      <c t="s">
        <v>27</v>
      </c>
    </row>
    <row r="20" spans="1:5" ht="12.75" customHeight="1">
      <c r="A20" s="30" t="s">
        <v>56</v>
      </c>
      <c r="E20" s="31" t="s">
        <v>3171</v>
      </c>
    </row>
    <row r="21" spans="1:5" ht="12.75" customHeight="1">
      <c r="A21" s="30" t="s">
        <v>57</v>
      </c>
      <c r="E21" s="32" t="s">
        <v>4</v>
      </c>
    </row>
    <row r="22" spans="5:5" ht="12.75" customHeight="1">
      <c r="E22" s="31" t="s">
        <v>3172</v>
      </c>
    </row>
    <row r="23" spans="1:16" ht="12.75" customHeight="1">
      <c r="A23" t="s">
        <v>50</v>
      </c>
      <c s="6" t="s">
        <v>68</v>
      </c>
      <c s="6" t="s">
        <v>3173</v>
      </c>
      <c t="s">
        <v>4</v>
      </c>
      <c s="26" t="s">
        <v>3174</v>
      </c>
      <c s="27" t="s">
        <v>66</v>
      </c>
      <c s="28">
        <v>108.82</v>
      </c>
      <c s="27">
        <v>0</v>
      </c>
      <c s="27">
        <f>ROUND(G23*H23,6)</f>
      </c>
      <c r="L23" s="29">
        <v>0</v>
      </c>
      <c s="24">
        <f>ROUND(ROUND(L23,2)*ROUND(G23,3),2)</f>
      </c>
      <c s="27" t="s">
        <v>2797</v>
      </c>
      <c>
        <f>(M23*21)/100</f>
      </c>
      <c t="s">
        <v>27</v>
      </c>
    </row>
    <row r="24" spans="1:5" ht="12.75" customHeight="1">
      <c r="A24" s="30" t="s">
        <v>56</v>
      </c>
      <c r="E24" s="31" t="s">
        <v>3175</v>
      </c>
    </row>
    <row r="25" spans="1:5" ht="12.75" customHeight="1">
      <c r="A25" s="30" t="s">
        <v>57</v>
      </c>
      <c r="E25" s="32" t="s">
        <v>4</v>
      </c>
    </row>
    <row r="26" spans="5:5" ht="12.75" customHeight="1">
      <c r="E26" s="31" t="s">
        <v>3176</v>
      </c>
    </row>
    <row r="27" spans="1:16" ht="12.75" customHeight="1">
      <c r="A27" t="s">
        <v>50</v>
      </c>
      <c s="6" t="s">
        <v>71</v>
      </c>
      <c s="6" t="s">
        <v>3177</v>
      </c>
      <c t="s">
        <v>4</v>
      </c>
      <c s="26" t="s">
        <v>3178</v>
      </c>
      <c s="27" t="s">
        <v>66</v>
      </c>
      <c s="28">
        <v>149.983</v>
      </c>
      <c s="27">
        <v>0</v>
      </c>
      <c s="27">
        <f>ROUND(G27*H27,6)</f>
      </c>
      <c r="L27" s="29">
        <v>0</v>
      </c>
      <c s="24">
        <f>ROUND(ROUND(L27,2)*ROUND(G27,3),2)</f>
      </c>
      <c s="27" t="s">
        <v>2797</v>
      </c>
      <c>
        <f>(M27*21)/100</f>
      </c>
      <c t="s">
        <v>27</v>
      </c>
    </row>
    <row r="28" spans="1:5" ht="12.75" customHeight="1">
      <c r="A28" s="30" t="s">
        <v>56</v>
      </c>
      <c r="E28" s="31" t="s">
        <v>3179</v>
      </c>
    </row>
    <row r="29" spans="1:5" ht="12.75" customHeight="1">
      <c r="A29" s="30" t="s">
        <v>57</v>
      </c>
      <c r="E29" s="32" t="s">
        <v>4</v>
      </c>
    </row>
    <row r="30" spans="5:5" ht="12.75" customHeight="1">
      <c r="E30" s="31" t="s">
        <v>3180</v>
      </c>
    </row>
    <row r="31" spans="1:16" ht="12.75" customHeight="1">
      <c r="A31" t="s">
        <v>50</v>
      </c>
      <c s="6" t="s">
        <v>26</v>
      </c>
      <c s="6" t="s">
        <v>3843</v>
      </c>
      <c t="s">
        <v>4</v>
      </c>
      <c s="26" t="s">
        <v>3844</v>
      </c>
      <c s="27" t="s">
        <v>66</v>
      </c>
      <c s="28">
        <v>1961.236</v>
      </c>
      <c s="27">
        <v>0</v>
      </c>
      <c s="27">
        <f>ROUND(G31*H31,6)</f>
      </c>
      <c r="L31" s="29">
        <v>0</v>
      </c>
      <c s="24">
        <f>ROUND(ROUND(L31,2)*ROUND(G31,3),2)</f>
      </c>
      <c s="27" t="s">
        <v>2797</v>
      </c>
      <c>
        <f>(M31*21)/100</f>
      </c>
      <c t="s">
        <v>27</v>
      </c>
    </row>
    <row r="32" spans="1:5" ht="12.75" customHeight="1">
      <c r="A32" s="30" t="s">
        <v>56</v>
      </c>
      <c r="E32" s="31" t="s">
        <v>3845</v>
      </c>
    </row>
    <row r="33" spans="1:5" ht="12.75" customHeight="1">
      <c r="A33" s="30" t="s">
        <v>57</v>
      </c>
      <c r="E33" s="32" t="s">
        <v>4</v>
      </c>
    </row>
    <row r="34" spans="5:5" ht="12.75" customHeight="1">
      <c r="E34" s="31" t="s">
        <v>3180</v>
      </c>
    </row>
    <row r="35" spans="1:16" ht="12.75" customHeight="1">
      <c r="A35" t="s">
        <v>50</v>
      </c>
      <c s="6" t="s">
        <v>76</v>
      </c>
      <c s="6" t="s">
        <v>3181</v>
      </c>
      <c t="s">
        <v>4</v>
      </c>
      <c s="26" t="s">
        <v>3182</v>
      </c>
      <c s="27" t="s">
        <v>66</v>
      </c>
      <c s="28">
        <v>3411.062</v>
      </c>
      <c s="27">
        <v>0</v>
      </c>
      <c s="27">
        <f>ROUND(G35*H35,6)</f>
      </c>
      <c r="L35" s="29">
        <v>0</v>
      </c>
      <c s="24">
        <f>ROUND(ROUND(L35,2)*ROUND(G35,3),2)</f>
      </c>
      <c s="27" t="s">
        <v>2797</v>
      </c>
      <c>
        <f>(M35*21)/100</f>
      </c>
      <c t="s">
        <v>27</v>
      </c>
    </row>
    <row r="36" spans="1:5" ht="12.75" customHeight="1">
      <c r="A36" s="30" t="s">
        <v>56</v>
      </c>
      <c r="E36" s="31" t="s">
        <v>3183</v>
      </c>
    </row>
    <row r="37" spans="1:5" ht="12.75" customHeight="1">
      <c r="A37" s="30" t="s">
        <v>57</v>
      </c>
      <c r="E37" s="32" t="s">
        <v>4</v>
      </c>
    </row>
    <row r="38" spans="5:5" ht="12.75" customHeight="1">
      <c r="E38" s="31" t="s">
        <v>3180</v>
      </c>
    </row>
    <row r="39" spans="1:16" ht="12.75" customHeight="1">
      <c r="A39" t="s">
        <v>50</v>
      </c>
      <c s="6" t="s">
        <v>79</v>
      </c>
      <c s="6" t="s">
        <v>3184</v>
      </c>
      <c t="s">
        <v>4</v>
      </c>
      <c s="26" t="s">
        <v>3185</v>
      </c>
      <c s="27" t="s">
        <v>66</v>
      </c>
      <c s="28">
        <v>1.5</v>
      </c>
      <c s="27">
        <v>0</v>
      </c>
      <c s="27">
        <f>ROUND(G39*H39,6)</f>
      </c>
      <c r="L39" s="29">
        <v>0</v>
      </c>
      <c s="24">
        <f>ROUND(ROUND(L39,2)*ROUND(G39,3),2)</f>
      </c>
      <c s="27" t="s">
        <v>2797</v>
      </c>
      <c>
        <f>(M39*21)/100</f>
      </c>
      <c t="s">
        <v>27</v>
      </c>
    </row>
    <row r="40" spans="1:5" ht="12.75" customHeight="1">
      <c r="A40" s="30" t="s">
        <v>56</v>
      </c>
      <c r="E40" s="31" t="s">
        <v>3186</v>
      </c>
    </row>
    <row r="41" spans="1:5" ht="12.75" customHeight="1">
      <c r="A41" s="30" t="s">
        <v>57</v>
      </c>
      <c r="E41" s="32" t="s">
        <v>4</v>
      </c>
    </row>
    <row r="42" spans="5:5" ht="12.75" customHeight="1">
      <c r="E42" s="31" t="s">
        <v>3187</v>
      </c>
    </row>
    <row r="43" spans="1:16" ht="12.75" customHeight="1">
      <c r="A43" t="s">
        <v>50</v>
      </c>
      <c s="6" t="s">
        <v>83</v>
      </c>
      <c s="6" t="s">
        <v>3188</v>
      </c>
      <c t="s">
        <v>4</v>
      </c>
      <c s="26" t="s">
        <v>3189</v>
      </c>
      <c s="27" t="s">
        <v>66</v>
      </c>
      <c s="28">
        <v>1.5</v>
      </c>
      <c s="27">
        <v>0</v>
      </c>
      <c s="27">
        <f>ROUND(G43*H43,6)</f>
      </c>
      <c r="L43" s="29">
        <v>0</v>
      </c>
      <c s="24">
        <f>ROUND(ROUND(L43,2)*ROUND(G43,3),2)</f>
      </c>
      <c s="27" t="s">
        <v>2797</v>
      </c>
      <c>
        <f>(M43*21)/100</f>
      </c>
      <c t="s">
        <v>27</v>
      </c>
    </row>
    <row r="44" spans="1:5" ht="12.75" customHeight="1">
      <c r="A44" s="30" t="s">
        <v>56</v>
      </c>
      <c r="E44" s="31" t="s">
        <v>3190</v>
      </c>
    </row>
    <row r="45" spans="1:5" ht="12.75" customHeight="1">
      <c r="A45" s="30" t="s">
        <v>57</v>
      </c>
      <c r="E45" s="32" t="s">
        <v>4</v>
      </c>
    </row>
    <row r="46" spans="5:5" ht="12.75" customHeight="1">
      <c r="E46" s="31" t="s">
        <v>3187</v>
      </c>
    </row>
    <row r="47" spans="1:16" ht="12.75" customHeight="1">
      <c r="A47" t="s">
        <v>50</v>
      </c>
      <c s="6" t="s">
        <v>86</v>
      </c>
      <c s="6" t="s">
        <v>3191</v>
      </c>
      <c t="s">
        <v>4</v>
      </c>
      <c s="26" t="s">
        <v>3192</v>
      </c>
      <c s="27" t="s">
        <v>66</v>
      </c>
      <c s="28">
        <v>1962.736</v>
      </c>
      <c s="27">
        <v>0</v>
      </c>
      <c s="27">
        <f>ROUND(G47*H47,6)</f>
      </c>
      <c r="L47" s="29">
        <v>0</v>
      </c>
      <c s="24">
        <f>ROUND(ROUND(L47,2)*ROUND(G47,3),2)</f>
      </c>
      <c s="27" t="s">
        <v>2797</v>
      </c>
      <c>
        <f>(M47*21)/100</f>
      </c>
      <c t="s">
        <v>27</v>
      </c>
    </row>
    <row r="48" spans="1:5" ht="12.75" customHeight="1">
      <c r="A48" s="30" t="s">
        <v>56</v>
      </c>
      <c r="E48" s="31" t="s">
        <v>3193</v>
      </c>
    </row>
    <row r="49" spans="1:5" ht="12.75" customHeight="1">
      <c r="A49" s="30" t="s">
        <v>57</v>
      </c>
      <c r="E49" s="32" t="s">
        <v>4</v>
      </c>
    </row>
    <row r="50" spans="5:5" ht="12.75" customHeight="1">
      <c r="E50" s="31" t="s">
        <v>3194</v>
      </c>
    </row>
    <row r="51" spans="1:16" ht="12.75" customHeight="1">
      <c r="A51" t="s">
        <v>50</v>
      </c>
      <c s="6" t="s">
        <v>89</v>
      </c>
      <c s="6" t="s">
        <v>2851</v>
      </c>
      <c t="s">
        <v>4</v>
      </c>
      <c s="26" t="s">
        <v>2852</v>
      </c>
      <c s="27" t="s">
        <v>66</v>
      </c>
      <c s="28">
        <v>1604.763</v>
      </c>
      <c s="27">
        <v>0</v>
      </c>
      <c s="27">
        <f>ROUND(G51*H51,6)</f>
      </c>
      <c r="L51" s="29">
        <v>0</v>
      </c>
      <c s="24">
        <f>ROUND(ROUND(L51,2)*ROUND(G51,3),2)</f>
      </c>
      <c s="27" t="s">
        <v>2797</v>
      </c>
      <c>
        <f>(M51*21)/100</f>
      </c>
      <c t="s">
        <v>27</v>
      </c>
    </row>
    <row r="52" spans="1:5" ht="12.75" customHeight="1">
      <c r="A52" s="30" t="s">
        <v>56</v>
      </c>
      <c r="E52" s="31" t="s">
        <v>2853</v>
      </c>
    </row>
    <row r="53" spans="1:5" ht="12.75" customHeight="1">
      <c r="A53" s="30" t="s">
        <v>57</v>
      </c>
      <c r="E53" s="32" t="s">
        <v>4</v>
      </c>
    </row>
    <row r="54" spans="5:5" ht="12.75" customHeight="1">
      <c r="E54" s="31" t="s">
        <v>2854</v>
      </c>
    </row>
    <row r="55" spans="1:16" ht="12.75" customHeight="1">
      <c r="A55" t="s">
        <v>50</v>
      </c>
      <c s="6" t="s">
        <v>92</v>
      </c>
      <c s="6" t="s">
        <v>2878</v>
      </c>
      <c t="s">
        <v>4</v>
      </c>
      <c s="26" t="s">
        <v>2879</v>
      </c>
      <c s="27" t="s">
        <v>66</v>
      </c>
      <c s="28">
        <v>603.819</v>
      </c>
      <c s="27">
        <v>0</v>
      </c>
      <c s="27">
        <f>ROUND(G55*H55,6)</f>
      </c>
      <c r="L55" s="29">
        <v>0</v>
      </c>
      <c s="24">
        <f>ROUND(ROUND(L55,2)*ROUND(G55,3),2)</f>
      </c>
      <c s="27" t="s">
        <v>2797</v>
      </c>
      <c>
        <f>(M55*21)/100</f>
      </c>
      <c t="s">
        <v>27</v>
      </c>
    </row>
    <row r="56" spans="1:5" ht="12.75" customHeight="1">
      <c r="A56" s="30" t="s">
        <v>56</v>
      </c>
      <c r="E56" s="31" t="s">
        <v>2880</v>
      </c>
    </row>
    <row r="57" spans="1:5" ht="12.75" customHeight="1">
      <c r="A57" s="30" t="s">
        <v>57</v>
      </c>
      <c r="E57" s="32" t="s">
        <v>4</v>
      </c>
    </row>
    <row r="58" spans="5:5" ht="12.75" customHeight="1">
      <c r="E58" s="31" t="s">
        <v>2854</v>
      </c>
    </row>
    <row r="59" spans="1:16" ht="12.75" customHeight="1">
      <c r="A59" t="s">
        <v>50</v>
      </c>
      <c s="6" t="s">
        <v>95</v>
      </c>
      <c s="6" t="s">
        <v>2881</v>
      </c>
      <c t="s">
        <v>4</v>
      </c>
      <c s="26" t="s">
        <v>2882</v>
      </c>
      <c s="27" t="s">
        <v>66</v>
      </c>
      <c s="28">
        <v>7245.828</v>
      </c>
      <c s="27">
        <v>0</v>
      </c>
      <c s="27">
        <f>ROUND(G59*H59,6)</f>
      </c>
      <c r="L59" s="29">
        <v>0</v>
      </c>
      <c s="24">
        <f>ROUND(ROUND(L59,2)*ROUND(G59,3),2)</f>
      </c>
      <c s="27" t="s">
        <v>2797</v>
      </c>
      <c>
        <f>(M59*21)/100</f>
      </c>
      <c t="s">
        <v>27</v>
      </c>
    </row>
    <row r="60" spans="1:5" ht="12.75" customHeight="1">
      <c r="A60" s="30" t="s">
        <v>56</v>
      </c>
      <c r="E60" s="31" t="s">
        <v>2883</v>
      </c>
    </row>
    <row r="61" spans="1:5" ht="12.75" customHeight="1">
      <c r="A61" s="30" t="s">
        <v>57</v>
      </c>
      <c r="E61" s="32" t="s">
        <v>4</v>
      </c>
    </row>
    <row r="62" spans="5:5" ht="12.75" customHeight="1">
      <c r="E62" s="31" t="s">
        <v>2854</v>
      </c>
    </row>
    <row r="63" spans="1:16" ht="12.75" customHeight="1">
      <c r="A63" t="s">
        <v>50</v>
      </c>
      <c s="6" t="s">
        <v>99</v>
      </c>
      <c s="6" t="s">
        <v>3195</v>
      </c>
      <c t="s">
        <v>4</v>
      </c>
      <c s="26" t="s">
        <v>3196</v>
      </c>
      <c s="27" t="s">
        <v>66</v>
      </c>
      <c s="28">
        <v>95.863</v>
      </c>
      <c s="27">
        <v>0</v>
      </c>
      <c s="27">
        <f>ROUND(G63*H63,6)</f>
      </c>
      <c r="L63" s="29">
        <v>0</v>
      </c>
      <c s="24">
        <f>ROUND(ROUND(L63,2)*ROUND(G63,3),2)</f>
      </c>
      <c s="27" t="s">
        <v>2797</v>
      </c>
      <c>
        <f>(M63*21)/100</f>
      </c>
      <c t="s">
        <v>27</v>
      </c>
    </row>
    <row r="64" spans="1:5" ht="12.75" customHeight="1">
      <c r="A64" s="30" t="s">
        <v>56</v>
      </c>
      <c r="E64" s="31" t="s">
        <v>3197</v>
      </c>
    </row>
    <row r="65" spans="1:5" ht="12.75" customHeight="1">
      <c r="A65" s="30" t="s">
        <v>57</v>
      </c>
      <c r="E65" s="32" t="s">
        <v>4</v>
      </c>
    </row>
    <row r="66" spans="5:5" ht="12.75" customHeight="1">
      <c r="E66" s="31" t="s">
        <v>2887</v>
      </c>
    </row>
    <row r="67" spans="1:16" ht="12.75" customHeight="1">
      <c r="A67" t="s">
        <v>50</v>
      </c>
      <c s="6" t="s">
        <v>102</v>
      </c>
      <c s="6" t="s">
        <v>2888</v>
      </c>
      <c t="s">
        <v>4</v>
      </c>
      <c s="26" t="s">
        <v>2889</v>
      </c>
      <c s="27" t="s">
        <v>66</v>
      </c>
      <c s="28">
        <v>2112.719</v>
      </c>
      <c s="27">
        <v>0</v>
      </c>
      <c s="27">
        <f>ROUND(G67*H67,6)</f>
      </c>
      <c r="L67" s="29">
        <v>0</v>
      </c>
      <c s="24">
        <f>ROUND(ROUND(L67,2)*ROUND(G67,3),2)</f>
      </c>
      <c s="27" t="s">
        <v>2797</v>
      </c>
      <c>
        <f>(M67*21)/100</f>
      </c>
      <c t="s">
        <v>27</v>
      </c>
    </row>
    <row r="68" spans="1:5" ht="12.75" customHeight="1">
      <c r="A68" s="30" t="s">
        <v>56</v>
      </c>
      <c r="E68" s="31" t="s">
        <v>2890</v>
      </c>
    </row>
    <row r="69" spans="1:5" ht="12.75" customHeight="1">
      <c r="A69" s="30" t="s">
        <v>57</v>
      </c>
      <c r="E69" s="32" t="s">
        <v>4</v>
      </c>
    </row>
    <row r="70" spans="5:5" ht="12.75" customHeight="1">
      <c r="E70" s="31" t="s">
        <v>2891</v>
      </c>
    </row>
    <row r="71" spans="1:16" ht="12.75" customHeight="1">
      <c r="A71" t="s">
        <v>50</v>
      </c>
      <c s="6" t="s">
        <v>105</v>
      </c>
      <c s="6" t="s">
        <v>2892</v>
      </c>
      <c t="s">
        <v>4</v>
      </c>
      <c s="26" t="s">
        <v>2893</v>
      </c>
      <c s="27" t="s">
        <v>66</v>
      </c>
      <c s="28">
        <v>95.863</v>
      </c>
      <c s="27">
        <v>0</v>
      </c>
      <c s="27">
        <f>ROUND(G71*H71,6)</f>
      </c>
      <c r="L71" s="29">
        <v>0</v>
      </c>
      <c s="24">
        <f>ROUND(ROUND(L71,2)*ROUND(G71,3),2)</f>
      </c>
      <c s="27" t="s">
        <v>2797</v>
      </c>
      <c>
        <f>(M71*21)/100</f>
      </c>
      <c t="s">
        <v>27</v>
      </c>
    </row>
    <row r="72" spans="1:5" ht="12.75" customHeight="1">
      <c r="A72" s="30" t="s">
        <v>56</v>
      </c>
      <c r="E72" s="31" t="s">
        <v>2894</v>
      </c>
    </row>
    <row r="73" spans="1:5" ht="12.75" customHeight="1">
      <c r="A73" s="30" t="s">
        <v>57</v>
      </c>
      <c r="E73" s="32" t="s">
        <v>4</v>
      </c>
    </row>
    <row r="74" spans="5:5" ht="12.75" customHeight="1">
      <c r="E74" s="31" t="s">
        <v>2895</v>
      </c>
    </row>
    <row r="75" spans="1:16" ht="12.75" customHeight="1">
      <c r="A75" t="s">
        <v>50</v>
      </c>
      <c s="6" t="s">
        <v>108</v>
      </c>
      <c s="6" t="s">
        <v>2900</v>
      </c>
      <c t="s">
        <v>4</v>
      </c>
      <c s="26" t="s">
        <v>2901</v>
      </c>
      <c s="27" t="s">
        <v>782</v>
      </c>
      <c s="28">
        <v>442.415</v>
      </c>
      <c s="27">
        <v>0</v>
      </c>
      <c s="27">
        <f>ROUND(G75*H75,6)</f>
      </c>
      <c r="L75" s="29">
        <v>0</v>
      </c>
      <c s="24">
        <f>ROUND(ROUND(L75,2)*ROUND(G75,3),2)</f>
      </c>
      <c s="27" t="s">
        <v>2797</v>
      </c>
      <c>
        <f>(M75*21)/100</f>
      </c>
      <c t="s">
        <v>27</v>
      </c>
    </row>
    <row r="76" spans="1:5" ht="12.75" customHeight="1">
      <c r="A76" s="30" t="s">
        <v>56</v>
      </c>
      <c r="E76" s="31" t="s">
        <v>2902</v>
      </c>
    </row>
    <row r="77" spans="1:5" ht="12.75" customHeight="1">
      <c r="A77" s="30" t="s">
        <v>57</v>
      </c>
      <c r="E77" s="32" t="s">
        <v>4</v>
      </c>
    </row>
    <row r="78" spans="5:5" ht="12.75" customHeight="1">
      <c r="E78" s="31" t="s">
        <v>2903</v>
      </c>
    </row>
    <row r="79" spans="1:13" ht="12.75" customHeight="1">
      <c r="A79" t="s">
        <v>47</v>
      </c>
      <c r="C79" s="7" t="s">
        <v>27</v>
      </c>
      <c r="E79" s="25" t="s">
        <v>3198</v>
      </c>
      <c r="J79" s="24">
        <f>0</f>
      </c>
      <c s="24">
        <f>0</f>
      </c>
      <c s="24">
        <f>0+L80+L84+L88+L92+L96+L100+L104+L108+L112+L116+L120+L124</f>
      </c>
      <c s="24">
        <f>0+M80+M84+M88+M92+M96+M100+M104+M108+M112+M116+M120+M124</f>
      </c>
    </row>
    <row r="80" spans="1:16" ht="12.75" customHeight="1">
      <c r="A80" t="s">
        <v>50</v>
      </c>
      <c s="6" t="s">
        <v>111</v>
      </c>
      <c s="6" t="s">
        <v>3199</v>
      </c>
      <c t="s">
        <v>4</v>
      </c>
      <c s="26" t="s">
        <v>3200</v>
      </c>
      <c s="27" t="s">
        <v>66</v>
      </c>
      <c s="28">
        <v>439.138</v>
      </c>
      <c s="27">
        <v>2.16</v>
      </c>
      <c s="27">
        <f>ROUND(G80*H80,6)</f>
      </c>
      <c r="L80" s="29">
        <v>0</v>
      </c>
      <c s="24">
        <f>ROUND(ROUND(L80,2)*ROUND(G80,3),2)</f>
      </c>
      <c s="27" t="s">
        <v>2797</v>
      </c>
      <c>
        <f>(M80*21)/100</f>
      </c>
      <c t="s">
        <v>27</v>
      </c>
    </row>
    <row r="81" spans="1:5" ht="12.75" customHeight="1">
      <c r="A81" s="30" t="s">
        <v>56</v>
      </c>
      <c r="E81" s="31" t="s">
        <v>3201</v>
      </c>
    </row>
    <row r="82" spans="1:5" ht="12.75" customHeight="1">
      <c r="A82" s="30" t="s">
        <v>57</v>
      </c>
      <c r="E82" s="32" t="s">
        <v>4</v>
      </c>
    </row>
    <row r="83" spans="5:5" ht="12.75" customHeight="1">
      <c r="E83" s="31" t="s">
        <v>3202</v>
      </c>
    </row>
    <row r="84" spans="1:16" ht="12.75" customHeight="1">
      <c r="A84" t="s">
        <v>50</v>
      </c>
      <c s="6" t="s">
        <v>114</v>
      </c>
      <c s="6" t="s">
        <v>3203</v>
      </c>
      <c t="s">
        <v>4</v>
      </c>
      <c s="26" t="s">
        <v>3204</v>
      </c>
      <c s="27" t="s">
        <v>782</v>
      </c>
      <c s="28">
        <v>731.52</v>
      </c>
      <c s="27">
        <v>0</v>
      </c>
      <c s="27">
        <f>ROUND(G84*H84,6)</f>
      </c>
      <c r="L84" s="29">
        <v>0</v>
      </c>
      <c s="24">
        <f>ROUND(ROUND(L84,2)*ROUND(G84,3),2)</f>
      </c>
      <c s="27" t="s">
        <v>2797</v>
      </c>
      <c>
        <f>(M84*21)/100</f>
      </c>
      <c t="s">
        <v>27</v>
      </c>
    </row>
    <row r="85" spans="1:5" ht="12.75" customHeight="1">
      <c r="A85" s="30" t="s">
        <v>56</v>
      </c>
      <c r="E85" s="31" t="s">
        <v>3205</v>
      </c>
    </row>
    <row r="86" spans="1:5" ht="12.75" customHeight="1">
      <c r="A86" s="30" t="s">
        <v>57</v>
      </c>
      <c r="E86" s="32" t="s">
        <v>4</v>
      </c>
    </row>
    <row r="87" spans="5:5" ht="12.75" customHeight="1">
      <c r="E87" s="31" t="s">
        <v>3206</v>
      </c>
    </row>
    <row r="88" spans="1:16" ht="12.75" customHeight="1">
      <c r="A88" t="s">
        <v>50</v>
      </c>
      <c s="6" t="s">
        <v>117</v>
      </c>
      <c s="6" t="s">
        <v>3214</v>
      </c>
      <c t="s">
        <v>4</v>
      </c>
      <c s="26" t="s">
        <v>3215</v>
      </c>
      <c s="27" t="s">
        <v>66</v>
      </c>
      <c s="28">
        <v>72.423</v>
      </c>
      <c s="27">
        <v>2.25634</v>
      </c>
      <c s="27">
        <f>ROUND(G88*H88,6)</f>
      </c>
      <c r="L88" s="29">
        <v>0</v>
      </c>
      <c s="24">
        <f>ROUND(ROUND(L88,2)*ROUND(G88,3),2)</f>
      </c>
      <c s="27" t="s">
        <v>2797</v>
      </c>
      <c>
        <f>(M88*21)/100</f>
      </c>
      <c t="s">
        <v>27</v>
      </c>
    </row>
    <row r="89" spans="1:5" ht="12.75" customHeight="1">
      <c r="A89" s="30" t="s">
        <v>56</v>
      </c>
      <c r="E89" s="31" t="s">
        <v>3216</v>
      </c>
    </row>
    <row r="90" spans="1:5" ht="12.75" customHeight="1">
      <c r="A90" s="30" t="s">
        <v>57</v>
      </c>
      <c r="E90" s="32" t="s">
        <v>4</v>
      </c>
    </row>
    <row r="91" spans="5:5" ht="12.75" customHeight="1">
      <c r="E91" s="31" t="s">
        <v>3217</v>
      </c>
    </row>
    <row r="92" spans="1:16" ht="12.75" customHeight="1">
      <c r="A92" t="s">
        <v>50</v>
      </c>
      <c s="6" t="s">
        <v>121</v>
      </c>
      <c s="6" t="s">
        <v>3218</v>
      </c>
      <c t="s">
        <v>4</v>
      </c>
      <c s="26" t="s">
        <v>3219</v>
      </c>
      <c s="27" t="s">
        <v>66</v>
      </c>
      <c s="28">
        <v>166.056</v>
      </c>
      <c s="27">
        <v>2.45329</v>
      </c>
      <c s="27">
        <f>ROUND(G92*H92,6)</f>
      </c>
      <c r="L92" s="29">
        <v>0</v>
      </c>
      <c s="24">
        <f>ROUND(ROUND(L92,2)*ROUND(G92,3),2)</f>
      </c>
      <c s="27" t="s">
        <v>2797</v>
      </c>
      <c>
        <f>(M92*21)/100</f>
      </c>
      <c t="s">
        <v>27</v>
      </c>
    </row>
    <row r="93" spans="1:5" ht="12.75" customHeight="1">
      <c r="A93" s="30" t="s">
        <v>56</v>
      </c>
      <c r="E93" s="31" t="s">
        <v>3220</v>
      </c>
    </row>
    <row r="94" spans="1:5" ht="12.75" customHeight="1">
      <c r="A94" s="30" t="s">
        <v>57</v>
      </c>
      <c r="E94" s="32" t="s">
        <v>4</v>
      </c>
    </row>
    <row r="95" spans="5:5" ht="12.75" customHeight="1">
      <c r="E95" s="31" t="s">
        <v>3221</v>
      </c>
    </row>
    <row r="96" spans="1:16" ht="12.75" customHeight="1">
      <c r="A96" t="s">
        <v>50</v>
      </c>
      <c s="6" t="s">
        <v>126</v>
      </c>
      <c s="6" t="s">
        <v>3846</v>
      </c>
      <c t="s">
        <v>4</v>
      </c>
      <c s="26" t="s">
        <v>3847</v>
      </c>
      <c s="27" t="s">
        <v>66</v>
      </c>
      <c s="28">
        <v>27.915</v>
      </c>
      <c s="27">
        <v>2.45329</v>
      </c>
      <c s="27">
        <f>ROUND(G96*H96,6)</f>
      </c>
      <c r="L96" s="29">
        <v>0</v>
      </c>
      <c s="24">
        <f>ROUND(ROUND(L96,2)*ROUND(G96,3),2)</f>
      </c>
      <c s="27" t="s">
        <v>2797</v>
      </c>
      <c>
        <f>(M96*21)/100</f>
      </c>
      <c t="s">
        <v>27</v>
      </c>
    </row>
    <row r="97" spans="1:5" ht="12.75" customHeight="1">
      <c r="A97" s="30" t="s">
        <v>56</v>
      </c>
      <c r="E97" s="31" t="s">
        <v>3848</v>
      </c>
    </row>
    <row r="98" spans="1:5" ht="12.75" customHeight="1">
      <c r="A98" s="30" t="s">
        <v>57</v>
      </c>
      <c r="E98" s="32" t="s">
        <v>4</v>
      </c>
    </row>
    <row r="99" spans="5:5" ht="12.75" customHeight="1">
      <c r="E99" s="31" t="s">
        <v>3221</v>
      </c>
    </row>
    <row r="100" spans="1:16" ht="12.75" customHeight="1">
      <c r="A100" t="s">
        <v>50</v>
      </c>
      <c s="6" t="s">
        <v>130</v>
      </c>
      <c s="6" t="s">
        <v>3222</v>
      </c>
      <c t="s">
        <v>4</v>
      </c>
      <c s="26" t="s">
        <v>3223</v>
      </c>
      <c s="27" t="s">
        <v>782</v>
      </c>
      <c s="28">
        <v>65.246</v>
      </c>
      <c s="27">
        <v>0.00247</v>
      </c>
      <c s="27">
        <f>ROUND(G100*H100,6)</f>
      </c>
      <c r="L100" s="29">
        <v>0</v>
      </c>
      <c s="24">
        <f>ROUND(ROUND(L100,2)*ROUND(G100,3),2)</f>
      </c>
      <c s="27" t="s">
        <v>2797</v>
      </c>
      <c>
        <f>(M100*21)/100</f>
      </c>
      <c t="s">
        <v>27</v>
      </c>
    </row>
    <row r="101" spans="1:5" ht="12.75" customHeight="1">
      <c r="A101" s="30" t="s">
        <v>56</v>
      </c>
      <c r="E101" s="31" t="s">
        <v>3224</v>
      </c>
    </row>
    <row r="102" spans="1:5" ht="12.75" customHeight="1">
      <c r="A102" s="30" t="s">
        <v>57</v>
      </c>
      <c r="E102" s="32" t="s">
        <v>4</v>
      </c>
    </row>
    <row r="103" spans="5:5" ht="12.75" customHeight="1">
      <c r="E103" s="31" t="s">
        <v>3225</v>
      </c>
    </row>
    <row r="104" spans="1:16" ht="12.75" customHeight="1">
      <c r="A104" t="s">
        <v>50</v>
      </c>
      <c s="6" t="s">
        <v>133</v>
      </c>
      <c s="6" t="s">
        <v>3226</v>
      </c>
      <c t="s">
        <v>4</v>
      </c>
      <c s="26" t="s">
        <v>3227</v>
      </c>
      <c s="27" t="s">
        <v>782</v>
      </c>
      <c s="28">
        <v>65.246</v>
      </c>
      <c s="27">
        <v>0</v>
      </c>
      <c s="27">
        <f>ROUND(G104*H104,6)</f>
      </c>
      <c r="L104" s="29">
        <v>0</v>
      </c>
      <c s="24">
        <f>ROUND(ROUND(L104,2)*ROUND(G104,3),2)</f>
      </c>
      <c s="27" t="s">
        <v>2797</v>
      </c>
      <c>
        <f>(M104*21)/100</f>
      </c>
      <c t="s">
        <v>27</v>
      </c>
    </row>
    <row r="105" spans="1:5" ht="12.75" customHeight="1">
      <c r="A105" s="30" t="s">
        <v>56</v>
      </c>
      <c r="E105" s="31" t="s">
        <v>3228</v>
      </c>
    </row>
    <row r="106" spans="1:5" ht="12.75" customHeight="1">
      <c r="A106" s="30" t="s">
        <v>57</v>
      </c>
      <c r="E106" s="32" t="s">
        <v>4</v>
      </c>
    </row>
    <row r="107" spans="5:5" ht="12.75" customHeight="1">
      <c r="E107" s="31" t="s">
        <v>3225</v>
      </c>
    </row>
    <row r="108" spans="1:16" ht="12.75" customHeight="1">
      <c r="A108" t="s">
        <v>50</v>
      </c>
      <c s="6" t="s">
        <v>136</v>
      </c>
      <c s="6" t="s">
        <v>3229</v>
      </c>
      <c t="s">
        <v>4</v>
      </c>
      <c s="26" t="s">
        <v>3230</v>
      </c>
      <c s="27" t="s">
        <v>54</v>
      </c>
      <c s="28">
        <v>23.356</v>
      </c>
      <c s="27">
        <v>1.06017</v>
      </c>
      <c s="27">
        <f>ROUND(G108*H108,6)</f>
      </c>
      <c r="L108" s="29">
        <v>0</v>
      </c>
      <c s="24">
        <f>ROUND(ROUND(L108,2)*ROUND(G108,3),2)</f>
      </c>
      <c s="27" t="s">
        <v>2797</v>
      </c>
      <c>
        <f>(M108*21)/100</f>
      </c>
      <c t="s">
        <v>27</v>
      </c>
    </row>
    <row r="109" spans="1:5" ht="12.75" customHeight="1">
      <c r="A109" s="30" t="s">
        <v>56</v>
      </c>
      <c r="E109" s="31" t="s">
        <v>3231</v>
      </c>
    </row>
    <row r="110" spans="1:5" ht="12.75" customHeight="1">
      <c r="A110" s="30" t="s">
        <v>57</v>
      </c>
      <c r="E110" s="32" t="s">
        <v>4</v>
      </c>
    </row>
    <row r="111" spans="5:5" ht="12.75" customHeight="1">
      <c r="E111" s="31" t="s">
        <v>3232</v>
      </c>
    </row>
    <row r="112" spans="1:16" ht="12.75" customHeight="1">
      <c r="A112" t="s">
        <v>50</v>
      </c>
      <c s="6" t="s">
        <v>139</v>
      </c>
      <c s="6" t="s">
        <v>3849</v>
      </c>
      <c t="s">
        <v>4</v>
      </c>
      <c s="26" t="s">
        <v>3850</v>
      </c>
      <c s="27" t="s">
        <v>66</v>
      </c>
      <c s="28">
        <v>22.912</v>
      </c>
      <c s="27">
        <v>2.45329</v>
      </c>
      <c s="27">
        <f>ROUND(G112*H112,6)</f>
      </c>
      <c r="L112" s="29">
        <v>0</v>
      </c>
      <c s="24">
        <f>ROUND(ROUND(L112,2)*ROUND(G112,3),2)</f>
      </c>
      <c s="27" t="s">
        <v>2797</v>
      </c>
      <c>
        <f>(M112*21)/100</f>
      </c>
      <c t="s">
        <v>27</v>
      </c>
    </row>
    <row r="113" spans="1:5" ht="12.75" customHeight="1">
      <c r="A113" s="30" t="s">
        <v>56</v>
      </c>
      <c r="E113" s="31" t="s">
        <v>3851</v>
      </c>
    </row>
    <row r="114" spans="1:5" ht="12.75" customHeight="1">
      <c r="A114" s="30" t="s">
        <v>57</v>
      </c>
      <c r="E114" s="32" t="s">
        <v>4</v>
      </c>
    </row>
    <row r="115" spans="5:5" ht="12.75" customHeight="1">
      <c r="E115" s="31" t="s">
        <v>3221</v>
      </c>
    </row>
    <row r="116" spans="1:16" ht="12.75" customHeight="1">
      <c r="A116" t="s">
        <v>50</v>
      </c>
      <c s="6" t="s">
        <v>142</v>
      </c>
      <c s="6" t="s">
        <v>3852</v>
      </c>
      <c t="s">
        <v>4</v>
      </c>
      <c s="26" t="s">
        <v>3853</v>
      </c>
      <c s="27" t="s">
        <v>782</v>
      </c>
      <c s="28">
        <v>43.698</v>
      </c>
      <c s="27">
        <v>0.00269</v>
      </c>
      <c s="27">
        <f>ROUND(G116*H116,6)</f>
      </c>
      <c r="L116" s="29">
        <v>0</v>
      </c>
      <c s="24">
        <f>ROUND(ROUND(L116,2)*ROUND(G116,3),2)</f>
      </c>
      <c s="27" t="s">
        <v>2797</v>
      </c>
      <c>
        <f>(M116*21)/100</f>
      </c>
      <c t="s">
        <v>27</v>
      </c>
    </row>
    <row r="117" spans="1:5" ht="12.75" customHeight="1">
      <c r="A117" s="30" t="s">
        <v>56</v>
      </c>
      <c r="E117" s="31" t="s">
        <v>3854</v>
      </c>
    </row>
    <row r="118" spans="1:5" ht="12.75" customHeight="1">
      <c r="A118" s="30" t="s">
        <v>57</v>
      </c>
      <c r="E118" s="32" t="s">
        <v>4</v>
      </c>
    </row>
    <row r="119" spans="5:5" ht="12.75" customHeight="1">
      <c r="E119" s="31" t="s">
        <v>3225</v>
      </c>
    </row>
    <row r="120" spans="1:16" ht="12.75" customHeight="1">
      <c r="A120" t="s">
        <v>50</v>
      </c>
      <c s="6" t="s">
        <v>145</v>
      </c>
      <c s="6" t="s">
        <v>3855</v>
      </c>
      <c t="s">
        <v>4</v>
      </c>
      <c s="26" t="s">
        <v>3856</v>
      </c>
      <c s="27" t="s">
        <v>782</v>
      </c>
      <c s="28">
        <v>43.698</v>
      </c>
      <c s="27">
        <v>0</v>
      </c>
      <c s="27">
        <f>ROUND(G120*H120,6)</f>
      </c>
      <c r="L120" s="29">
        <v>0</v>
      </c>
      <c s="24">
        <f>ROUND(ROUND(L120,2)*ROUND(G120,3),2)</f>
      </c>
      <c s="27" t="s">
        <v>2797</v>
      </c>
      <c>
        <f>(M120*21)/100</f>
      </c>
      <c t="s">
        <v>27</v>
      </c>
    </row>
    <row r="121" spans="1:5" ht="12.75" customHeight="1">
      <c r="A121" s="30" t="s">
        <v>56</v>
      </c>
      <c r="E121" s="31" t="s">
        <v>3857</v>
      </c>
    </row>
    <row r="122" spans="1:5" ht="12.75" customHeight="1">
      <c r="A122" s="30" t="s">
        <v>57</v>
      </c>
      <c r="E122" s="32" t="s">
        <v>4</v>
      </c>
    </row>
    <row r="123" spans="5:5" ht="12.75" customHeight="1">
      <c r="E123" s="31" t="s">
        <v>3225</v>
      </c>
    </row>
    <row r="124" spans="1:16" ht="12.75" customHeight="1">
      <c r="A124" t="s">
        <v>50</v>
      </c>
      <c s="6" t="s">
        <v>148</v>
      </c>
      <c s="6" t="s">
        <v>3858</v>
      </c>
      <c t="s">
        <v>4</v>
      </c>
      <c s="26" t="s">
        <v>3859</v>
      </c>
      <c s="27" t="s">
        <v>54</v>
      </c>
      <c s="28">
        <v>1.253</v>
      </c>
      <c s="27">
        <v>1.06017</v>
      </c>
      <c s="27">
        <f>ROUND(G124*H124,6)</f>
      </c>
      <c r="L124" s="29">
        <v>0</v>
      </c>
      <c s="24">
        <f>ROUND(ROUND(L124,2)*ROUND(G124,3),2)</f>
      </c>
      <c s="27" t="s">
        <v>2797</v>
      </c>
      <c>
        <f>(M124*21)/100</f>
      </c>
      <c t="s">
        <v>27</v>
      </c>
    </row>
    <row r="125" spans="1:5" ht="12.75" customHeight="1">
      <c r="A125" s="30" t="s">
        <v>56</v>
      </c>
      <c r="E125" s="31" t="s">
        <v>3860</v>
      </c>
    </row>
    <row r="126" spans="1:5" ht="12.75" customHeight="1">
      <c r="A126" s="30" t="s">
        <v>57</v>
      </c>
      <c r="E126" s="32" t="s">
        <v>4</v>
      </c>
    </row>
    <row r="127" spans="5:5" ht="12.75" customHeight="1">
      <c r="E127" s="31" t="s">
        <v>3232</v>
      </c>
    </row>
    <row r="128" spans="1:13" ht="12.75" customHeight="1">
      <c r="A128" t="s">
        <v>47</v>
      </c>
      <c r="C128" s="7" t="s">
        <v>25</v>
      </c>
      <c r="E128" s="25" t="s">
        <v>3248</v>
      </c>
      <c r="J128" s="24">
        <f>0</f>
      </c>
      <c s="24">
        <f>0</f>
      </c>
      <c s="24">
        <f>0+L129+L133+L137+L141+L145+L149+L153+L157+L161</f>
      </c>
      <c s="24">
        <f>0+M129+M133+M137+M141+M145+M149+M153+M157+M161</f>
      </c>
    </row>
    <row r="129" spans="1:16" ht="12.75" customHeight="1">
      <c r="A129" t="s">
        <v>50</v>
      </c>
      <c s="6" t="s">
        <v>151</v>
      </c>
      <c s="6" t="s">
        <v>3861</v>
      </c>
      <c t="s">
        <v>4</v>
      </c>
      <c s="26" t="s">
        <v>3862</v>
      </c>
      <c s="27" t="s">
        <v>3251</v>
      </c>
      <c s="28">
        <v>1</v>
      </c>
      <c s="27">
        <v>0</v>
      </c>
      <c s="27">
        <f>ROUND(G129*H129,6)</f>
      </c>
      <c r="L129" s="29">
        <v>0</v>
      </c>
      <c s="24">
        <f>ROUND(ROUND(L129,2)*ROUND(G129,3),2)</f>
      </c>
      <c s="27" t="s">
        <v>2797</v>
      </c>
      <c>
        <f>(M129*21)/100</f>
      </c>
      <c t="s">
        <v>27</v>
      </c>
    </row>
    <row r="130" spans="1:5" ht="12.75" customHeight="1">
      <c r="A130" s="30" t="s">
        <v>56</v>
      </c>
      <c r="E130" s="31" t="s">
        <v>3863</v>
      </c>
    </row>
    <row r="131" spans="1:5" ht="12.75" customHeight="1">
      <c r="A131" s="30" t="s">
        <v>57</v>
      </c>
      <c r="E131" s="32" t="s">
        <v>4</v>
      </c>
    </row>
    <row r="132" spans="5:5" ht="12.75" customHeight="1">
      <c r="E132" s="31" t="s">
        <v>4</v>
      </c>
    </row>
    <row r="133" spans="1:16" ht="12.75" customHeight="1">
      <c r="A133" t="s">
        <v>50</v>
      </c>
      <c s="6" t="s">
        <v>154</v>
      </c>
      <c s="6" t="s">
        <v>3864</v>
      </c>
      <c t="s">
        <v>4</v>
      </c>
      <c s="26" t="s">
        <v>3271</v>
      </c>
      <c s="27" t="s">
        <v>3251</v>
      </c>
      <c s="28">
        <v>1</v>
      </c>
      <c s="27">
        <v>0</v>
      </c>
      <c s="27">
        <f>ROUND(G133*H133,6)</f>
      </c>
      <c r="L133" s="29">
        <v>0</v>
      </c>
      <c s="24">
        <f>ROUND(ROUND(L133,2)*ROUND(G133,3),2)</f>
      </c>
      <c s="27" t="s">
        <v>2797</v>
      </c>
      <c>
        <f>(M133*21)/100</f>
      </c>
      <c t="s">
        <v>27</v>
      </c>
    </row>
    <row r="134" spans="1:5" ht="12.75" customHeight="1">
      <c r="A134" s="30" t="s">
        <v>56</v>
      </c>
      <c r="E134" s="31" t="s">
        <v>3271</v>
      </c>
    </row>
    <row r="135" spans="1:5" ht="12.75" customHeight="1">
      <c r="A135" s="30" t="s">
        <v>57</v>
      </c>
      <c r="E135" s="32" t="s">
        <v>4</v>
      </c>
    </row>
    <row r="136" spans="5:5" ht="12.75" customHeight="1">
      <c r="E136" s="31" t="s">
        <v>4</v>
      </c>
    </row>
    <row r="137" spans="1:16" ht="12.75" customHeight="1">
      <c r="A137" t="s">
        <v>50</v>
      </c>
      <c s="6" t="s">
        <v>157</v>
      </c>
      <c s="6" t="s">
        <v>3865</v>
      </c>
      <c t="s">
        <v>4</v>
      </c>
      <c s="26" t="s">
        <v>3273</v>
      </c>
      <c s="27" t="s">
        <v>3251</v>
      </c>
      <c s="28">
        <v>1</v>
      </c>
      <c s="27">
        <v>0</v>
      </c>
      <c s="27">
        <f>ROUND(G137*H137,6)</f>
      </c>
      <c r="L137" s="29">
        <v>0</v>
      </c>
      <c s="24">
        <f>ROUND(ROUND(L137,2)*ROUND(G137,3),2)</f>
      </c>
      <c s="27" t="s">
        <v>2797</v>
      </c>
      <c>
        <f>(M137*21)/100</f>
      </c>
      <c t="s">
        <v>27</v>
      </c>
    </row>
    <row r="138" spans="1:5" ht="12.75" customHeight="1">
      <c r="A138" s="30" t="s">
        <v>56</v>
      </c>
      <c r="E138" s="31" t="s">
        <v>3273</v>
      </c>
    </row>
    <row r="139" spans="1:5" ht="12.75" customHeight="1">
      <c r="A139" s="30" t="s">
        <v>57</v>
      </c>
      <c r="E139" s="32" t="s">
        <v>4</v>
      </c>
    </row>
    <row r="140" spans="5:5" ht="12.75" customHeight="1">
      <c r="E140" s="31" t="s">
        <v>4</v>
      </c>
    </row>
    <row r="141" spans="1:16" ht="12.75" customHeight="1">
      <c r="A141" t="s">
        <v>50</v>
      </c>
      <c s="6" t="s">
        <v>161</v>
      </c>
      <c s="6" t="s">
        <v>3866</v>
      </c>
      <c t="s">
        <v>4</v>
      </c>
      <c s="26" t="s">
        <v>40</v>
      </c>
      <c s="27" t="s">
        <v>3251</v>
      </c>
      <c s="28">
        <v>1</v>
      </c>
      <c s="27">
        <v>0</v>
      </c>
      <c s="27">
        <f>ROUND(G141*H141,6)</f>
      </c>
      <c r="L141" s="29">
        <v>0</v>
      </c>
      <c s="24">
        <f>ROUND(ROUND(L141,2)*ROUND(G141,3),2)</f>
      </c>
      <c s="27" t="s">
        <v>2797</v>
      </c>
      <c>
        <f>(M141*21)/100</f>
      </c>
      <c t="s">
        <v>27</v>
      </c>
    </row>
    <row r="142" spans="1:5" ht="12.75" customHeight="1">
      <c r="A142" s="30" t="s">
        <v>56</v>
      </c>
      <c r="E142" s="31" t="s">
        <v>40</v>
      </c>
    </row>
    <row r="143" spans="1:5" ht="12.75" customHeight="1">
      <c r="A143" s="30" t="s">
        <v>57</v>
      </c>
      <c r="E143" s="32" t="s">
        <v>4</v>
      </c>
    </row>
    <row r="144" spans="5:5" ht="12.75" customHeight="1">
      <c r="E144" s="31" t="s">
        <v>4</v>
      </c>
    </row>
    <row r="145" spans="1:16" ht="12.75" customHeight="1">
      <c r="A145" t="s">
        <v>50</v>
      </c>
      <c s="6" t="s">
        <v>164</v>
      </c>
      <c s="6" t="s">
        <v>3867</v>
      </c>
      <c t="s">
        <v>4</v>
      </c>
      <c s="26" t="s">
        <v>3868</v>
      </c>
      <c s="27" t="s">
        <v>3251</v>
      </c>
      <c s="28">
        <v>1</v>
      </c>
      <c s="27">
        <v>0</v>
      </c>
      <c s="27">
        <f>ROUND(G145*H145,6)</f>
      </c>
      <c r="L145" s="29">
        <v>0</v>
      </c>
      <c s="24">
        <f>ROUND(ROUND(L145,2)*ROUND(G145,3),2)</f>
      </c>
      <c s="27" t="s">
        <v>2797</v>
      </c>
      <c>
        <f>(M145*21)/100</f>
      </c>
      <c t="s">
        <v>27</v>
      </c>
    </row>
    <row r="146" spans="1:5" ht="12.75" customHeight="1">
      <c r="A146" s="30" t="s">
        <v>56</v>
      </c>
      <c r="E146" s="31" t="s">
        <v>3868</v>
      </c>
    </row>
    <row r="147" spans="1:5" ht="12.75" customHeight="1">
      <c r="A147" s="30" t="s">
        <v>57</v>
      </c>
      <c r="E147" s="32" t="s">
        <v>4</v>
      </c>
    </row>
    <row r="148" spans="5:5" ht="12.75" customHeight="1">
      <c r="E148" s="31" t="s">
        <v>4</v>
      </c>
    </row>
    <row r="149" spans="1:16" ht="12.75" customHeight="1">
      <c r="A149" t="s">
        <v>50</v>
      </c>
      <c s="6" t="s">
        <v>167</v>
      </c>
      <c s="6" t="s">
        <v>3869</v>
      </c>
      <c t="s">
        <v>4</v>
      </c>
      <c s="26" t="s">
        <v>3870</v>
      </c>
      <c s="27" t="s">
        <v>3251</v>
      </c>
      <c s="28">
        <v>1</v>
      </c>
      <c s="27">
        <v>0</v>
      </c>
      <c s="27">
        <f>ROUND(G149*H149,6)</f>
      </c>
      <c r="L149" s="29">
        <v>0</v>
      </c>
      <c s="24">
        <f>ROUND(ROUND(L149,2)*ROUND(G149,3),2)</f>
      </c>
      <c s="27" t="s">
        <v>2797</v>
      </c>
      <c>
        <f>(M149*21)/100</f>
      </c>
      <c t="s">
        <v>27</v>
      </c>
    </row>
    <row r="150" spans="1:5" ht="12.75" customHeight="1">
      <c r="A150" s="30" t="s">
        <v>56</v>
      </c>
      <c r="E150" s="31" t="s">
        <v>3871</v>
      </c>
    </row>
    <row r="151" spans="1:5" ht="12.75" customHeight="1">
      <c r="A151" s="30" t="s">
        <v>57</v>
      </c>
      <c r="E151" s="32" t="s">
        <v>4</v>
      </c>
    </row>
    <row r="152" spans="5:5" ht="12.75" customHeight="1">
      <c r="E152" s="31" t="s">
        <v>4</v>
      </c>
    </row>
    <row r="153" spans="1:16" ht="12.75" customHeight="1">
      <c r="A153" t="s">
        <v>50</v>
      </c>
      <c s="6" t="s">
        <v>170</v>
      </c>
      <c s="6" t="s">
        <v>3872</v>
      </c>
      <c t="s">
        <v>4</v>
      </c>
      <c s="26" t="s">
        <v>3271</v>
      </c>
      <c s="27" t="s">
        <v>3251</v>
      </c>
      <c s="28">
        <v>1</v>
      </c>
      <c s="27">
        <v>0</v>
      </c>
      <c s="27">
        <f>ROUND(G153*H153,6)</f>
      </c>
      <c r="L153" s="29">
        <v>0</v>
      </c>
      <c s="24">
        <f>ROUND(ROUND(L153,2)*ROUND(G153,3),2)</f>
      </c>
      <c s="27" t="s">
        <v>2797</v>
      </c>
      <c>
        <f>(M153*21)/100</f>
      </c>
      <c t="s">
        <v>27</v>
      </c>
    </row>
    <row r="154" spans="1:5" ht="12.75" customHeight="1">
      <c r="A154" s="30" t="s">
        <v>56</v>
      </c>
      <c r="E154" s="31" t="s">
        <v>3271</v>
      </c>
    </row>
    <row r="155" spans="1:5" ht="12.75" customHeight="1">
      <c r="A155" s="30" t="s">
        <v>57</v>
      </c>
      <c r="E155" s="32" t="s">
        <v>4</v>
      </c>
    </row>
    <row r="156" spans="5:5" ht="12.75" customHeight="1">
      <c r="E156" s="31" t="s">
        <v>4</v>
      </c>
    </row>
    <row r="157" spans="1:16" ht="12.75" customHeight="1">
      <c r="A157" t="s">
        <v>50</v>
      </c>
      <c s="6" t="s">
        <v>173</v>
      </c>
      <c s="6" t="s">
        <v>3873</v>
      </c>
      <c t="s">
        <v>4</v>
      </c>
      <c s="26" t="s">
        <v>3273</v>
      </c>
      <c s="27" t="s">
        <v>3251</v>
      </c>
      <c s="28">
        <v>1</v>
      </c>
      <c s="27">
        <v>0</v>
      </c>
      <c s="27">
        <f>ROUND(G157*H157,6)</f>
      </c>
      <c r="L157" s="29">
        <v>0</v>
      </c>
      <c s="24">
        <f>ROUND(ROUND(L157,2)*ROUND(G157,3),2)</f>
      </c>
      <c s="27" t="s">
        <v>2797</v>
      </c>
      <c>
        <f>(M157*21)/100</f>
      </c>
      <c t="s">
        <v>27</v>
      </c>
    </row>
    <row r="158" spans="1:5" ht="12.75" customHeight="1">
      <c r="A158" s="30" t="s">
        <v>56</v>
      </c>
      <c r="E158" s="31" t="s">
        <v>3273</v>
      </c>
    </row>
    <row r="159" spans="1:5" ht="12.75" customHeight="1">
      <c r="A159" s="30" t="s">
        <v>57</v>
      </c>
      <c r="E159" s="32" t="s">
        <v>4</v>
      </c>
    </row>
    <row r="160" spans="5:5" ht="12.75" customHeight="1">
      <c r="E160" s="31" t="s">
        <v>4</v>
      </c>
    </row>
    <row r="161" spans="1:16" ht="12.75" customHeight="1">
      <c r="A161" t="s">
        <v>50</v>
      </c>
      <c s="6" t="s">
        <v>176</v>
      </c>
      <c s="6" t="s">
        <v>3874</v>
      </c>
      <c t="s">
        <v>4</v>
      </c>
      <c s="26" t="s">
        <v>40</v>
      </c>
      <c s="27" t="s">
        <v>3251</v>
      </c>
      <c s="28">
        <v>1</v>
      </c>
      <c s="27">
        <v>0</v>
      </c>
      <c s="27">
        <f>ROUND(G161*H161,6)</f>
      </c>
      <c r="L161" s="29">
        <v>0</v>
      </c>
      <c s="24">
        <f>ROUND(ROUND(L161,2)*ROUND(G161,3),2)</f>
      </c>
      <c s="27" t="s">
        <v>2797</v>
      </c>
      <c>
        <f>(M161*21)/100</f>
      </c>
      <c t="s">
        <v>27</v>
      </c>
    </row>
    <row r="162" spans="1:5" ht="12.75" customHeight="1">
      <c r="A162" s="30" t="s">
        <v>56</v>
      </c>
      <c r="E162" s="31" t="s">
        <v>40</v>
      </c>
    </row>
    <row r="163" spans="1:5" ht="12.75" customHeight="1">
      <c r="A163" s="30" t="s">
        <v>57</v>
      </c>
      <c r="E163" s="32" t="s">
        <v>4</v>
      </c>
    </row>
    <row r="164" spans="5:5" ht="12.75" customHeight="1">
      <c r="E164" s="31" t="s">
        <v>4</v>
      </c>
    </row>
    <row r="165" spans="1:13" ht="12.75" customHeight="1">
      <c r="A165" t="s">
        <v>47</v>
      </c>
      <c r="C165" s="7" t="s">
        <v>68</v>
      </c>
      <c r="E165" s="25" t="s">
        <v>3280</v>
      </c>
      <c r="J165" s="24">
        <f>0</f>
      </c>
      <c s="24">
        <f>0</f>
      </c>
      <c s="24">
        <f>0+L166</f>
      </c>
      <c s="24">
        <f>0+M166</f>
      </c>
    </row>
    <row r="166" spans="1:16" ht="12.75" customHeight="1">
      <c r="A166" t="s">
        <v>50</v>
      </c>
      <c s="6" t="s">
        <v>179</v>
      </c>
      <c s="6" t="s">
        <v>3281</v>
      </c>
      <c t="s">
        <v>4</v>
      </c>
      <c s="26" t="s">
        <v>3282</v>
      </c>
      <c s="27" t="s">
        <v>782</v>
      </c>
      <c s="28">
        <v>32.115</v>
      </c>
      <c s="27">
        <v>0</v>
      </c>
      <c s="27">
        <f>ROUND(G166*H166,6)</f>
      </c>
      <c r="L166" s="29">
        <v>0</v>
      </c>
      <c s="24">
        <f>ROUND(ROUND(L166,2)*ROUND(G166,3),2)</f>
      </c>
      <c s="27" t="s">
        <v>2797</v>
      </c>
      <c>
        <f>(M166*21)/100</f>
      </c>
      <c t="s">
        <v>27</v>
      </c>
    </row>
    <row r="167" spans="1:5" ht="12.75" customHeight="1">
      <c r="A167" s="30" t="s">
        <v>56</v>
      </c>
      <c r="E167" s="31" t="s">
        <v>3283</v>
      </c>
    </row>
    <row r="168" spans="1:5" ht="12.75" customHeight="1">
      <c r="A168" s="30" t="s">
        <v>57</v>
      </c>
      <c r="E168" s="32" t="s">
        <v>4</v>
      </c>
    </row>
    <row r="169" spans="5:5" ht="12.75" customHeight="1">
      <c r="E169" s="31" t="s">
        <v>3284</v>
      </c>
    </row>
    <row r="170" spans="1:13" ht="12.75" customHeight="1">
      <c r="A170" t="s">
        <v>47</v>
      </c>
      <c r="C170" s="7" t="s">
        <v>26</v>
      </c>
      <c r="E170" s="25" t="s">
        <v>3285</v>
      </c>
      <c r="J170" s="24">
        <f>0</f>
      </c>
      <c s="24">
        <f>0</f>
      </c>
      <c s="24">
        <f>0+L171+L175+L179+L183+L187+L191+L195+L199+L203+L207+L211+L215+L219+L223+L227+L231+L235+L239+L243+L247+L251+L255+L259+L263+L267+L271+L275+L279+L283+L287+L291+L295+L299+L303+L307+L311+L315+L319+L323+L327+L331+L335+L339+L343+L347+L351+L355+L359+L363+L367</f>
      </c>
      <c s="24">
        <f>0+M171+M175+M179+M183+M187+M191+M195+M199+M203+M207+M211+M215+M219+M223+M227+M231+M235+M239+M243+M247+M251+M255+M259+M263+M267+M271+M275+M279+M283+M287+M291+M295+M299+M303+M307+M311+M315+M319+M323+M327+M331+M335+M339+M343+M347+M351+M355+M359+M363+M367</f>
      </c>
    </row>
    <row r="171" spans="1:16" ht="12.75" customHeight="1">
      <c r="A171" t="s">
        <v>50</v>
      </c>
      <c s="6" t="s">
        <v>182</v>
      </c>
      <c s="6" t="s">
        <v>3875</v>
      </c>
      <c t="s">
        <v>4</v>
      </c>
      <c s="26" t="s">
        <v>3876</v>
      </c>
      <c s="27" t="s">
        <v>782</v>
      </c>
      <c s="28">
        <v>11.6</v>
      </c>
      <c s="27">
        <v>0.0025</v>
      </c>
      <c s="27">
        <f>ROUND(G171*H171,6)</f>
      </c>
      <c r="L171" s="29">
        <v>0</v>
      </c>
      <c s="24">
        <f>ROUND(ROUND(L171,2)*ROUND(G171,3),2)</f>
      </c>
      <c s="27" t="s">
        <v>2797</v>
      </c>
      <c>
        <f>(M171*21)/100</f>
      </c>
      <c t="s">
        <v>27</v>
      </c>
    </row>
    <row r="172" spans="1:5" ht="12.75" customHeight="1">
      <c r="A172" s="30" t="s">
        <v>56</v>
      </c>
      <c r="E172" s="31" t="s">
        <v>3876</v>
      </c>
    </row>
    <row r="173" spans="1:5" ht="12.75" customHeight="1">
      <c r="A173" s="30" t="s">
        <v>57</v>
      </c>
      <c r="E173" s="32" t="s">
        <v>4</v>
      </c>
    </row>
    <row r="174" spans="5:5" ht="12.75" customHeight="1">
      <c r="E174" s="31" t="s">
        <v>4</v>
      </c>
    </row>
    <row r="175" spans="1:16" ht="12.75" customHeight="1">
      <c r="A175" t="s">
        <v>50</v>
      </c>
      <c s="6" t="s">
        <v>185</v>
      </c>
      <c s="6" t="s">
        <v>3877</v>
      </c>
      <c t="s">
        <v>4</v>
      </c>
      <c s="26" t="s">
        <v>3878</v>
      </c>
      <c s="27" t="s">
        <v>782</v>
      </c>
      <c s="28">
        <v>8.345</v>
      </c>
      <c s="27">
        <v>0.00075</v>
      </c>
      <c s="27">
        <f>ROUND(G175*H175,6)</f>
      </c>
      <c r="L175" s="29">
        <v>0</v>
      </c>
      <c s="24">
        <f>ROUND(ROUND(L175,2)*ROUND(G175,3),2)</f>
      </c>
      <c s="27" t="s">
        <v>2797</v>
      </c>
      <c>
        <f>(M175*21)/100</f>
      </c>
      <c t="s">
        <v>27</v>
      </c>
    </row>
    <row r="176" spans="1:5" ht="12.75" customHeight="1">
      <c r="A176" s="30" t="s">
        <v>56</v>
      </c>
      <c r="E176" s="31" t="s">
        <v>3878</v>
      </c>
    </row>
    <row r="177" spans="1:5" ht="12.75" customHeight="1">
      <c r="A177" s="30" t="s">
        <v>57</v>
      </c>
      <c r="E177" s="32" t="s">
        <v>4</v>
      </c>
    </row>
    <row r="178" spans="5:5" ht="12.75" customHeight="1">
      <c r="E178" s="31" t="s">
        <v>4</v>
      </c>
    </row>
    <row r="179" spans="1:16" ht="12.75" customHeight="1">
      <c r="A179" t="s">
        <v>50</v>
      </c>
      <c s="6" t="s">
        <v>188</v>
      </c>
      <c s="6" t="s">
        <v>3879</v>
      </c>
      <c t="s">
        <v>4</v>
      </c>
      <c s="26" t="s">
        <v>3880</v>
      </c>
      <c s="27" t="s">
        <v>782</v>
      </c>
      <c s="28">
        <v>59.193</v>
      </c>
      <c s="27">
        <v>0.0012</v>
      </c>
      <c s="27">
        <f>ROUND(G179*H179,6)</f>
      </c>
      <c r="L179" s="29">
        <v>0</v>
      </c>
      <c s="24">
        <f>ROUND(ROUND(L179,2)*ROUND(G179,3),2)</f>
      </c>
      <c s="27" t="s">
        <v>2797</v>
      </c>
      <c>
        <f>(M179*21)/100</f>
      </c>
      <c t="s">
        <v>27</v>
      </c>
    </row>
    <row r="180" spans="1:5" ht="12.75" customHeight="1">
      <c r="A180" s="30" t="s">
        <v>56</v>
      </c>
      <c r="E180" s="31" t="s">
        <v>3880</v>
      </c>
    </row>
    <row r="181" spans="1:5" ht="12.75" customHeight="1">
      <c r="A181" s="30" t="s">
        <v>57</v>
      </c>
      <c r="E181" s="32" t="s">
        <v>4</v>
      </c>
    </row>
    <row r="182" spans="5:5" ht="12.75" customHeight="1">
      <c r="E182" s="31" t="s">
        <v>4</v>
      </c>
    </row>
    <row r="183" spans="1:16" ht="12.75" customHeight="1">
      <c r="A183" t="s">
        <v>50</v>
      </c>
      <c s="6" t="s">
        <v>191</v>
      </c>
      <c s="6" t="s">
        <v>3881</v>
      </c>
      <c t="s">
        <v>4</v>
      </c>
      <c s="26" t="s">
        <v>3882</v>
      </c>
      <c s="27" t="s">
        <v>782</v>
      </c>
      <c s="28">
        <v>235.412</v>
      </c>
      <c s="27">
        <v>0.0021</v>
      </c>
      <c s="27">
        <f>ROUND(G183*H183,6)</f>
      </c>
      <c r="L183" s="29">
        <v>0</v>
      </c>
      <c s="24">
        <f>ROUND(ROUND(L183,2)*ROUND(G183,3),2)</f>
      </c>
      <c s="27" t="s">
        <v>2797</v>
      </c>
      <c>
        <f>(M183*21)/100</f>
      </c>
      <c t="s">
        <v>27</v>
      </c>
    </row>
    <row r="184" spans="1:5" ht="12.75" customHeight="1">
      <c r="A184" s="30" t="s">
        <v>56</v>
      </c>
      <c r="E184" s="31" t="s">
        <v>3882</v>
      </c>
    </row>
    <row r="185" spans="1:5" ht="12.75" customHeight="1">
      <c r="A185" s="30" t="s">
        <v>57</v>
      </c>
      <c r="E185" s="32" t="s">
        <v>4</v>
      </c>
    </row>
    <row r="186" spans="5:5" ht="12.75" customHeight="1">
      <c r="E186" s="31" t="s">
        <v>4</v>
      </c>
    </row>
    <row r="187" spans="1:16" ht="12.75" customHeight="1">
      <c r="A187" t="s">
        <v>50</v>
      </c>
      <c s="6" t="s">
        <v>194</v>
      </c>
      <c s="6" t="s">
        <v>3883</v>
      </c>
      <c t="s">
        <v>4</v>
      </c>
      <c s="26" t="s">
        <v>3884</v>
      </c>
      <c s="27" t="s">
        <v>782</v>
      </c>
      <c s="28">
        <v>2.119</v>
      </c>
      <c s="27">
        <v>0.0018</v>
      </c>
      <c s="27">
        <f>ROUND(G187*H187,6)</f>
      </c>
      <c r="L187" s="29">
        <v>0</v>
      </c>
      <c s="24">
        <f>ROUND(ROUND(L187,2)*ROUND(G187,3),2)</f>
      </c>
      <c s="27" t="s">
        <v>2797</v>
      </c>
      <c>
        <f>(M187*21)/100</f>
      </c>
      <c t="s">
        <v>27</v>
      </c>
    </row>
    <row r="188" spans="1:5" ht="12.75" customHeight="1">
      <c r="A188" s="30" t="s">
        <v>56</v>
      </c>
      <c r="E188" s="31" t="s">
        <v>3884</v>
      </c>
    </row>
    <row r="189" spans="1:5" ht="12.75" customHeight="1">
      <c r="A189" s="30" t="s">
        <v>57</v>
      </c>
      <c r="E189" s="32" t="s">
        <v>4</v>
      </c>
    </row>
    <row r="190" spans="5:5" ht="12.75" customHeight="1">
      <c r="E190" s="31" t="s">
        <v>4</v>
      </c>
    </row>
    <row r="191" spans="1:16" ht="12.75" customHeight="1">
      <c r="A191" t="s">
        <v>50</v>
      </c>
      <c s="6" t="s">
        <v>197</v>
      </c>
      <c s="6" t="s">
        <v>3885</v>
      </c>
      <c t="s">
        <v>4</v>
      </c>
      <c s="26" t="s">
        <v>3886</v>
      </c>
      <c s="27" t="s">
        <v>782</v>
      </c>
      <c s="28">
        <v>46.078</v>
      </c>
      <c s="27">
        <v>0.003</v>
      </c>
      <c s="27">
        <f>ROUND(G191*H191,6)</f>
      </c>
      <c r="L191" s="29">
        <v>0</v>
      </c>
      <c s="24">
        <f>ROUND(ROUND(L191,2)*ROUND(G191,3),2)</f>
      </c>
      <c s="27" t="s">
        <v>2797</v>
      </c>
      <c>
        <f>(M191*21)/100</f>
      </c>
      <c t="s">
        <v>27</v>
      </c>
    </row>
    <row r="192" spans="1:5" ht="12.75" customHeight="1">
      <c r="A192" s="30" t="s">
        <v>56</v>
      </c>
      <c r="E192" s="31" t="s">
        <v>3886</v>
      </c>
    </row>
    <row r="193" spans="1:5" ht="12.75" customHeight="1">
      <c r="A193" s="30" t="s">
        <v>57</v>
      </c>
      <c r="E193" s="32" t="s">
        <v>4</v>
      </c>
    </row>
    <row r="194" spans="5:5" ht="12.75" customHeight="1">
      <c r="E194" s="31" t="s">
        <v>4</v>
      </c>
    </row>
    <row r="195" spans="1:16" ht="12.75" customHeight="1">
      <c r="A195" t="s">
        <v>50</v>
      </c>
      <c s="6" t="s">
        <v>200</v>
      </c>
      <c s="6" t="s">
        <v>3887</v>
      </c>
      <c t="s">
        <v>4</v>
      </c>
      <c s="26" t="s">
        <v>3888</v>
      </c>
      <c s="27" t="s">
        <v>98</v>
      </c>
      <c s="28">
        <v>1</v>
      </c>
      <c s="27">
        <v>0.02542</v>
      </c>
      <c s="27">
        <f>ROUND(G195*H195,6)</f>
      </c>
      <c r="L195" s="29">
        <v>0</v>
      </c>
      <c s="24">
        <f>ROUND(ROUND(L195,2)*ROUND(G195,3),2)</f>
      </c>
      <c s="27" t="s">
        <v>2797</v>
      </c>
      <c>
        <f>(M195*21)/100</f>
      </c>
      <c t="s">
        <v>27</v>
      </c>
    </row>
    <row r="196" spans="1:5" ht="12.75" customHeight="1">
      <c r="A196" s="30" t="s">
        <v>56</v>
      </c>
      <c r="E196" s="31" t="s">
        <v>3888</v>
      </c>
    </row>
    <row r="197" spans="1:5" ht="12.75" customHeight="1">
      <c r="A197" s="30" t="s">
        <v>57</v>
      </c>
      <c r="E197" s="32" t="s">
        <v>4</v>
      </c>
    </row>
    <row r="198" spans="5:5" ht="12.75" customHeight="1">
      <c r="E198" s="31" t="s">
        <v>4</v>
      </c>
    </row>
    <row r="199" spans="1:16" ht="12.75" customHeight="1">
      <c r="A199" t="s">
        <v>50</v>
      </c>
      <c s="6" t="s">
        <v>203</v>
      </c>
      <c s="6" t="s">
        <v>3889</v>
      </c>
      <c t="s">
        <v>4</v>
      </c>
      <c s="26" t="s">
        <v>3890</v>
      </c>
      <c s="27" t="s">
        <v>98</v>
      </c>
      <c s="28">
        <v>1</v>
      </c>
      <c s="27">
        <v>0.02542</v>
      </c>
      <c s="27">
        <f>ROUND(G199*H199,6)</f>
      </c>
      <c r="L199" s="29">
        <v>0</v>
      </c>
      <c s="24">
        <f>ROUND(ROUND(L199,2)*ROUND(G199,3),2)</f>
      </c>
      <c s="27" t="s">
        <v>2797</v>
      </c>
      <c>
        <f>(M199*21)/100</f>
      </c>
      <c t="s">
        <v>27</v>
      </c>
    </row>
    <row r="200" spans="1:5" ht="12.75" customHeight="1">
      <c r="A200" s="30" t="s">
        <v>56</v>
      </c>
      <c r="E200" s="31" t="s">
        <v>3890</v>
      </c>
    </row>
    <row r="201" spans="1:5" ht="12.75" customHeight="1">
      <c r="A201" s="30" t="s">
        <v>57</v>
      </c>
      <c r="E201" s="32" t="s">
        <v>4</v>
      </c>
    </row>
    <row r="202" spans="5:5" ht="12.75" customHeight="1">
      <c r="E202" s="31" t="s">
        <v>4</v>
      </c>
    </row>
    <row r="203" spans="1:16" ht="12.75" customHeight="1">
      <c r="A203" t="s">
        <v>50</v>
      </c>
      <c s="6" t="s">
        <v>206</v>
      </c>
      <c s="6" t="s">
        <v>3891</v>
      </c>
      <c t="s">
        <v>4</v>
      </c>
      <c s="26" t="s">
        <v>3892</v>
      </c>
      <c s="27" t="s">
        <v>98</v>
      </c>
      <c s="28">
        <v>3</v>
      </c>
      <c s="27">
        <v>0.02542</v>
      </c>
      <c s="27">
        <f>ROUND(G203*H203,6)</f>
      </c>
      <c r="L203" s="29">
        <v>0</v>
      </c>
      <c s="24">
        <f>ROUND(ROUND(L203,2)*ROUND(G203,3),2)</f>
      </c>
      <c s="27" t="s">
        <v>2797</v>
      </c>
      <c>
        <f>(M203*21)/100</f>
      </c>
      <c t="s">
        <v>27</v>
      </c>
    </row>
    <row r="204" spans="1:5" ht="12.75" customHeight="1">
      <c r="A204" s="30" t="s">
        <v>56</v>
      </c>
      <c r="E204" s="31" t="s">
        <v>3892</v>
      </c>
    </row>
    <row r="205" spans="1:5" ht="12.75" customHeight="1">
      <c r="A205" s="30" t="s">
        <v>57</v>
      </c>
      <c r="E205" s="32" t="s">
        <v>4</v>
      </c>
    </row>
    <row r="206" spans="5:5" ht="12.75" customHeight="1">
      <c r="E206" s="31" t="s">
        <v>4</v>
      </c>
    </row>
    <row r="207" spans="1:16" ht="12.75" customHeight="1">
      <c r="A207" t="s">
        <v>50</v>
      </c>
      <c s="6" t="s">
        <v>209</v>
      </c>
      <c s="6" t="s">
        <v>3893</v>
      </c>
      <c t="s">
        <v>4</v>
      </c>
      <c s="26" t="s">
        <v>3892</v>
      </c>
      <c s="27" t="s">
        <v>98</v>
      </c>
      <c s="28">
        <v>2</v>
      </c>
      <c s="27">
        <v>0.02542</v>
      </c>
      <c s="27">
        <f>ROUND(G207*H207,6)</f>
      </c>
      <c r="L207" s="29">
        <v>0</v>
      </c>
      <c s="24">
        <f>ROUND(ROUND(L207,2)*ROUND(G207,3),2)</f>
      </c>
      <c s="27" t="s">
        <v>2797</v>
      </c>
      <c>
        <f>(M207*21)/100</f>
      </c>
      <c t="s">
        <v>27</v>
      </c>
    </row>
    <row r="208" spans="1:5" ht="12.75" customHeight="1">
      <c r="A208" s="30" t="s">
        <v>56</v>
      </c>
      <c r="E208" s="31" t="s">
        <v>3892</v>
      </c>
    </row>
    <row r="209" spans="1:5" ht="12.75" customHeight="1">
      <c r="A209" s="30" t="s">
        <v>57</v>
      </c>
      <c r="E209" s="32" t="s">
        <v>4</v>
      </c>
    </row>
    <row r="210" spans="5:5" ht="12.75" customHeight="1">
      <c r="E210" s="31" t="s">
        <v>4</v>
      </c>
    </row>
    <row r="211" spans="1:16" ht="12.75" customHeight="1">
      <c r="A211" t="s">
        <v>50</v>
      </c>
      <c s="6" t="s">
        <v>212</v>
      </c>
      <c s="6" t="s">
        <v>3894</v>
      </c>
      <c t="s">
        <v>4</v>
      </c>
      <c s="26" t="s">
        <v>3895</v>
      </c>
      <c s="27" t="s">
        <v>98</v>
      </c>
      <c s="28">
        <v>1</v>
      </c>
      <c s="27">
        <v>0.02542</v>
      </c>
      <c s="27">
        <f>ROUND(G211*H211,6)</f>
      </c>
      <c r="L211" s="29">
        <v>0</v>
      </c>
      <c s="24">
        <f>ROUND(ROUND(L211,2)*ROUND(G211,3),2)</f>
      </c>
      <c s="27" t="s">
        <v>2797</v>
      </c>
      <c>
        <f>(M211*21)/100</f>
      </c>
      <c t="s">
        <v>27</v>
      </c>
    </row>
    <row r="212" spans="1:5" ht="12.75" customHeight="1">
      <c r="A212" s="30" t="s">
        <v>56</v>
      </c>
      <c r="E212" s="31" t="s">
        <v>3895</v>
      </c>
    </row>
    <row r="213" spans="1:5" ht="12.75" customHeight="1">
      <c r="A213" s="30" t="s">
        <v>57</v>
      </c>
      <c r="E213" s="32" t="s">
        <v>4</v>
      </c>
    </row>
    <row r="214" spans="5:5" ht="12.75" customHeight="1">
      <c r="E214" s="31" t="s">
        <v>4</v>
      </c>
    </row>
    <row r="215" spans="1:16" ht="12.75" customHeight="1">
      <c r="A215" t="s">
        <v>50</v>
      </c>
      <c s="6" t="s">
        <v>215</v>
      </c>
      <c s="6" t="s">
        <v>3292</v>
      </c>
      <c t="s">
        <v>4</v>
      </c>
      <c s="26" t="s">
        <v>3293</v>
      </c>
      <c s="27" t="s">
        <v>82</v>
      </c>
      <c s="28">
        <v>82.572</v>
      </c>
      <c s="27">
        <v>3E-05</v>
      </c>
      <c s="27">
        <f>ROUND(G215*H215,6)</f>
      </c>
      <c r="L215" s="29">
        <v>0</v>
      </c>
      <c s="24">
        <f>ROUND(ROUND(L215,2)*ROUND(G215,3),2)</f>
      </c>
      <c s="27" t="s">
        <v>2797</v>
      </c>
      <c>
        <f>(M215*21)/100</f>
      </c>
      <c t="s">
        <v>27</v>
      </c>
    </row>
    <row r="216" spans="1:5" ht="12.75" customHeight="1">
      <c r="A216" s="30" t="s">
        <v>56</v>
      </c>
      <c r="E216" s="31" t="s">
        <v>3293</v>
      </c>
    </row>
    <row r="217" spans="1:5" ht="12.75" customHeight="1">
      <c r="A217" s="30" t="s">
        <v>57</v>
      </c>
      <c r="E217" s="32" t="s">
        <v>4</v>
      </c>
    </row>
    <row r="218" spans="5:5" ht="12.75" customHeight="1">
      <c r="E218" s="31" t="s">
        <v>4</v>
      </c>
    </row>
    <row r="219" spans="1:16" ht="12.75" customHeight="1">
      <c r="A219" t="s">
        <v>50</v>
      </c>
      <c s="6" t="s">
        <v>218</v>
      </c>
      <c s="6" t="s">
        <v>3294</v>
      </c>
      <c t="s">
        <v>4</v>
      </c>
      <c s="26" t="s">
        <v>3295</v>
      </c>
      <c s="27" t="s">
        <v>82</v>
      </c>
      <c s="28">
        <v>70.004</v>
      </c>
      <c s="27">
        <v>4E-05</v>
      </c>
      <c s="27">
        <f>ROUND(G219*H219,6)</f>
      </c>
      <c r="L219" s="29">
        <v>0</v>
      </c>
      <c s="24">
        <f>ROUND(ROUND(L219,2)*ROUND(G219,3),2)</f>
      </c>
      <c s="27" t="s">
        <v>2797</v>
      </c>
      <c>
        <f>(M219*21)/100</f>
      </c>
      <c t="s">
        <v>27</v>
      </c>
    </row>
    <row r="220" spans="1:5" ht="12.75" customHeight="1">
      <c r="A220" s="30" t="s">
        <v>56</v>
      </c>
      <c r="E220" s="31" t="s">
        <v>3295</v>
      </c>
    </row>
    <row r="221" spans="1:5" ht="12.75" customHeight="1">
      <c r="A221" s="30" t="s">
        <v>57</v>
      </c>
      <c r="E221" s="32" t="s">
        <v>4</v>
      </c>
    </row>
    <row r="222" spans="5:5" ht="12.75" customHeight="1">
      <c r="E222" s="31" t="s">
        <v>4</v>
      </c>
    </row>
    <row r="223" spans="1:16" ht="12.75" customHeight="1">
      <c r="A223" t="s">
        <v>50</v>
      </c>
      <c s="6" t="s">
        <v>221</v>
      </c>
      <c s="6" t="s">
        <v>3296</v>
      </c>
      <c t="s">
        <v>4</v>
      </c>
      <c s="26" t="s">
        <v>3297</v>
      </c>
      <c s="27" t="s">
        <v>82</v>
      </c>
      <c s="28">
        <v>30.24</v>
      </c>
      <c s="27">
        <v>3E-05</v>
      </c>
      <c s="27">
        <f>ROUND(G223*H223,6)</f>
      </c>
      <c r="L223" s="29">
        <v>0</v>
      </c>
      <c s="24">
        <f>ROUND(ROUND(L223,2)*ROUND(G223,3),2)</f>
      </c>
      <c s="27" t="s">
        <v>2797</v>
      </c>
      <c>
        <f>(M223*21)/100</f>
      </c>
      <c t="s">
        <v>27</v>
      </c>
    </row>
    <row r="224" spans="1:5" ht="12.75" customHeight="1">
      <c r="A224" s="30" t="s">
        <v>56</v>
      </c>
      <c r="E224" s="31" t="s">
        <v>3297</v>
      </c>
    </row>
    <row r="225" spans="1:5" ht="12.75" customHeight="1">
      <c r="A225" s="30" t="s">
        <v>57</v>
      </c>
      <c r="E225" s="32" t="s">
        <v>4</v>
      </c>
    </row>
    <row r="226" spans="5:5" ht="12.75" customHeight="1">
      <c r="E226" s="31" t="s">
        <v>4</v>
      </c>
    </row>
    <row r="227" spans="1:16" ht="12.75" customHeight="1">
      <c r="A227" t="s">
        <v>50</v>
      </c>
      <c s="6" t="s">
        <v>224</v>
      </c>
      <c s="6" t="s">
        <v>3896</v>
      </c>
      <c t="s">
        <v>4</v>
      </c>
      <c s="26" t="s">
        <v>3897</v>
      </c>
      <c s="27" t="s">
        <v>82</v>
      </c>
      <c s="28">
        <v>13.23</v>
      </c>
      <c s="27">
        <v>0.0005</v>
      </c>
      <c s="27">
        <f>ROUND(G227*H227,6)</f>
      </c>
      <c r="L227" s="29">
        <v>0</v>
      </c>
      <c s="24">
        <f>ROUND(ROUND(L227,2)*ROUND(G227,3),2)</f>
      </c>
      <c s="27" t="s">
        <v>2797</v>
      </c>
      <c>
        <f>(M227*21)/100</f>
      </c>
      <c t="s">
        <v>27</v>
      </c>
    </row>
    <row r="228" spans="1:5" ht="12.75" customHeight="1">
      <c r="A228" s="30" t="s">
        <v>56</v>
      </c>
      <c r="E228" s="31" t="s">
        <v>3897</v>
      </c>
    </row>
    <row r="229" spans="1:5" ht="12.75" customHeight="1">
      <c r="A229" s="30" t="s">
        <v>57</v>
      </c>
      <c r="E229" s="32" t="s">
        <v>4</v>
      </c>
    </row>
    <row r="230" spans="5:5" ht="12.75" customHeight="1">
      <c r="E230" s="31" t="s">
        <v>4</v>
      </c>
    </row>
    <row r="231" spans="1:16" ht="12.75" customHeight="1">
      <c r="A231" t="s">
        <v>50</v>
      </c>
      <c s="6" t="s">
        <v>227</v>
      </c>
      <c s="6" t="s">
        <v>3898</v>
      </c>
      <c t="s">
        <v>4</v>
      </c>
      <c s="26" t="s">
        <v>3899</v>
      </c>
      <c s="27" t="s">
        <v>82</v>
      </c>
      <c s="28">
        <v>69.862</v>
      </c>
      <c s="27">
        <v>0.0003</v>
      </c>
      <c s="27">
        <f>ROUND(G231*H231,6)</f>
      </c>
      <c r="L231" s="29">
        <v>0</v>
      </c>
      <c s="24">
        <f>ROUND(ROUND(L231,2)*ROUND(G231,3),2)</f>
      </c>
      <c s="27" t="s">
        <v>2797</v>
      </c>
      <c>
        <f>(M231*21)/100</f>
      </c>
      <c t="s">
        <v>27</v>
      </c>
    </row>
    <row r="232" spans="1:5" ht="12.75" customHeight="1">
      <c r="A232" s="30" t="s">
        <v>56</v>
      </c>
      <c r="E232" s="31" t="s">
        <v>3899</v>
      </c>
    </row>
    <row r="233" spans="1:5" ht="12.75" customHeight="1">
      <c r="A233" s="30" t="s">
        <v>57</v>
      </c>
      <c r="E233" s="32" t="s">
        <v>4</v>
      </c>
    </row>
    <row r="234" spans="5:5" ht="12.75" customHeight="1">
      <c r="E234" s="31" t="s">
        <v>4</v>
      </c>
    </row>
    <row r="235" spans="1:16" ht="12.75" customHeight="1">
      <c r="A235" t="s">
        <v>50</v>
      </c>
      <c s="6" t="s">
        <v>230</v>
      </c>
      <c s="6" t="s">
        <v>3900</v>
      </c>
      <c t="s">
        <v>4</v>
      </c>
      <c s="26" t="s">
        <v>3901</v>
      </c>
      <c s="27" t="s">
        <v>82</v>
      </c>
      <c s="28">
        <v>69.862</v>
      </c>
      <c s="27">
        <v>0.0002</v>
      </c>
      <c s="27">
        <f>ROUND(G235*H235,6)</f>
      </c>
      <c r="L235" s="29">
        <v>0</v>
      </c>
      <c s="24">
        <f>ROUND(ROUND(L235,2)*ROUND(G235,3),2)</f>
      </c>
      <c s="27" t="s">
        <v>2797</v>
      </c>
      <c>
        <f>(M235*21)/100</f>
      </c>
      <c t="s">
        <v>27</v>
      </c>
    </row>
    <row r="236" spans="1:5" ht="12.75" customHeight="1">
      <c r="A236" s="30" t="s">
        <v>56</v>
      </c>
      <c r="E236" s="31" t="s">
        <v>3901</v>
      </c>
    </row>
    <row r="237" spans="1:5" ht="12.75" customHeight="1">
      <c r="A237" s="30" t="s">
        <v>57</v>
      </c>
      <c r="E237" s="32" t="s">
        <v>4</v>
      </c>
    </row>
    <row r="238" spans="5:5" ht="12.75" customHeight="1">
      <c r="E238" s="31" t="s">
        <v>4</v>
      </c>
    </row>
    <row r="239" spans="1:16" ht="12.75" customHeight="1">
      <c r="A239" t="s">
        <v>50</v>
      </c>
      <c s="6" t="s">
        <v>233</v>
      </c>
      <c s="6" t="s">
        <v>3902</v>
      </c>
      <c t="s">
        <v>4</v>
      </c>
      <c s="26" t="s">
        <v>3903</v>
      </c>
      <c s="27" t="s">
        <v>82</v>
      </c>
      <c s="28">
        <v>5.649</v>
      </c>
      <c s="27">
        <v>0.00024</v>
      </c>
      <c s="27">
        <f>ROUND(G239*H239,6)</f>
      </c>
      <c r="L239" s="29">
        <v>0</v>
      </c>
      <c s="24">
        <f>ROUND(ROUND(L239,2)*ROUND(G239,3),2)</f>
      </c>
      <c s="27" t="s">
        <v>2797</v>
      </c>
      <c>
        <f>(M239*21)/100</f>
      </c>
      <c t="s">
        <v>27</v>
      </c>
    </row>
    <row r="240" spans="1:5" ht="12.75" customHeight="1">
      <c r="A240" s="30" t="s">
        <v>56</v>
      </c>
      <c r="E240" s="31" t="s">
        <v>3903</v>
      </c>
    </row>
    <row r="241" spans="1:5" ht="12.75" customHeight="1">
      <c r="A241" s="30" t="s">
        <v>57</v>
      </c>
      <c r="E241" s="32" t="s">
        <v>4</v>
      </c>
    </row>
    <row r="242" spans="5:5" ht="12.75" customHeight="1">
      <c r="E242" s="31" t="s">
        <v>4</v>
      </c>
    </row>
    <row r="243" spans="1:16" ht="12.75" customHeight="1">
      <c r="A243" t="s">
        <v>50</v>
      </c>
      <c s="6" t="s">
        <v>236</v>
      </c>
      <c s="6" t="s">
        <v>3904</v>
      </c>
      <c t="s">
        <v>4</v>
      </c>
      <c s="26" t="s">
        <v>3905</v>
      </c>
      <c s="27" t="s">
        <v>82</v>
      </c>
      <c s="28">
        <v>30.282</v>
      </c>
      <c s="27">
        <v>0.00028</v>
      </c>
      <c s="27">
        <f>ROUND(G243*H243,6)</f>
      </c>
      <c r="L243" s="29">
        <v>0</v>
      </c>
      <c s="24">
        <f>ROUND(ROUND(L243,2)*ROUND(G243,3),2)</f>
      </c>
      <c s="27" t="s">
        <v>2797</v>
      </c>
      <c>
        <f>(M243*21)/100</f>
      </c>
      <c t="s">
        <v>27</v>
      </c>
    </row>
    <row r="244" spans="1:5" ht="12.75" customHeight="1">
      <c r="A244" s="30" t="s">
        <v>56</v>
      </c>
      <c r="E244" s="31" t="s">
        <v>3905</v>
      </c>
    </row>
    <row r="245" spans="1:5" ht="12.75" customHeight="1">
      <c r="A245" s="30" t="s">
        <v>57</v>
      </c>
      <c r="E245" s="32" t="s">
        <v>4</v>
      </c>
    </row>
    <row r="246" spans="5:5" ht="12.75" customHeight="1">
      <c r="E246" s="31" t="s">
        <v>4</v>
      </c>
    </row>
    <row r="247" spans="1:16" ht="12.75" customHeight="1">
      <c r="A247" t="s">
        <v>50</v>
      </c>
      <c s="6" t="s">
        <v>239</v>
      </c>
      <c s="6" t="s">
        <v>3906</v>
      </c>
      <c t="s">
        <v>4</v>
      </c>
      <c s="26" t="s">
        <v>3907</v>
      </c>
      <c s="27" t="s">
        <v>82</v>
      </c>
      <c s="28">
        <v>56.343</v>
      </c>
      <c s="27">
        <v>0.00042</v>
      </c>
      <c s="27">
        <f>ROUND(G247*H247,6)</f>
      </c>
      <c r="L247" s="29">
        <v>0</v>
      </c>
      <c s="24">
        <f>ROUND(ROUND(L247,2)*ROUND(G247,3),2)</f>
      </c>
      <c s="27" t="s">
        <v>2797</v>
      </c>
      <c>
        <f>(M247*21)/100</f>
      </c>
      <c t="s">
        <v>27</v>
      </c>
    </row>
    <row r="248" spans="1:5" ht="12.75" customHeight="1">
      <c r="A248" s="30" t="s">
        <v>56</v>
      </c>
      <c r="E248" s="31" t="s">
        <v>3907</v>
      </c>
    </row>
    <row r="249" spans="1:5" ht="12.75" customHeight="1">
      <c r="A249" s="30" t="s">
        <v>57</v>
      </c>
      <c r="E249" s="32" t="s">
        <v>4</v>
      </c>
    </row>
    <row r="250" spans="5:5" ht="12.75" customHeight="1">
      <c r="E250" s="31" t="s">
        <v>4</v>
      </c>
    </row>
    <row r="251" spans="1:16" ht="12.75" customHeight="1">
      <c r="A251" t="s">
        <v>50</v>
      </c>
      <c s="6" t="s">
        <v>243</v>
      </c>
      <c s="6" t="s">
        <v>3908</v>
      </c>
      <c t="s">
        <v>4</v>
      </c>
      <c s="26" t="s">
        <v>3909</v>
      </c>
      <c s="27" t="s">
        <v>82</v>
      </c>
      <c s="28">
        <v>63.756</v>
      </c>
      <c s="27">
        <v>0.0005</v>
      </c>
      <c s="27">
        <f>ROUND(G251*H251,6)</f>
      </c>
      <c r="L251" s="29">
        <v>0</v>
      </c>
      <c s="24">
        <f>ROUND(ROUND(L251,2)*ROUND(G251,3),2)</f>
      </c>
      <c s="27" t="s">
        <v>2797</v>
      </c>
      <c>
        <f>(M251*21)/100</f>
      </c>
      <c t="s">
        <v>27</v>
      </c>
    </row>
    <row r="252" spans="1:5" ht="12.75" customHeight="1">
      <c r="A252" s="30" t="s">
        <v>56</v>
      </c>
      <c r="E252" s="31" t="s">
        <v>3909</v>
      </c>
    </row>
    <row r="253" spans="1:5" ht="12.75" customHeight="1">
      <c r="A253" s="30" t="s">
        <v>57</v>
      </c>
      <c r="E253" s="32" t="s">
        <v>4</v>
      </c>
    </row>
    <row r="254" spans="5:5" ht="12.75" customHeight="1">
      <c r="E254" s="31" t="s">
        <v>4</v>
      </c>
    </row>
    <row r="255" spans="1:16" ht="12.75" customHeight="1">
      <c r="A255" t="s">
        <v>50</v>
      </c>
      <c s="6" t="s">
        <v>246</v>
      </c>
      <c s="6" t="s">
        <v>3910</v>
      </c>
      <c t="s">
        <v>4</v>
      </c>
      <c s="26" t="s">
        <v>3911</v>
      </c>
      <c s="27" t="s">
        <v>782</v>
      </c>
      <c s="28">
        <v>13.181</v>
      </c>
      <c s="27">
        <v>0.0208</v>
      </c>
      <c s="27">
        <f>ROUND(G255*H255,6)</f>
      </c>
      <c r="L255" s="29">
        <v>0</v>
      </c>
      <c s="24">
        <f>ROUND(ROUND(L255,2)*ROUND(G255,3),2)</f>
      </c>
      <c s="27" t="s">
        <v>2797</v>
      </c>
      <c>
        <f>(M255*21)/100</f>
      </c>
      <c t="s">
        <v>27</v>
      </c>
    </row>
    <row r="256" spans="1:5" ht="12.75" customHeight="1">
      <c r="A256" s="30" t="s">
        <v>56</v>
      </c>
      <c r="E256" s="31" t="s">
        <v>3911</v>
      </c>
    </row>
    <row r="257" spans="1:5" ht="12.75" customHeight="1">
      <c r="A257" s="30" t="s">
        <v>57</v>
      </c>
      <c r="E257" s="32" t="s">
        <v>4</v>
      </c>
    </row>
    <row r="258" spans="5:5" ht="12.75" customHeight="1">
      <c r="E258" s="31" t="s">
        <v>4</v>
      </c>
    </row>
    <row r="259" spans="1:16" ht="12.75" customHeight="1">
      <c r="A259" t="s">
        <v>50</v>
      </c>
      <c s="6" t="s">
        <v>249</v>
      </c>
      <c s="6" t="s">
        <v>3300</v>
      </c>
      <c t="s">
        <v>4</v>
      </c>
      <c s="26" t="s">
        <v>3301</v>
      </c>
      <c s="27" t="s">
        <v>782</v>
      </c>
      <c s="28">
        <v>900.54</v>
      </c>
      <c s="27">
        <v>0.00067</v>
      </c>
      <c s="27">
        <f>ROUND(G259*H259,6)</f>
      </c>
      <c r="L259" s="29">
        <v>0</v>
      </c>
      <c s="24">
        <f>ROUND(ROUND(L259,2)*ROUND(G259,3),2)</f>
      </c>
      <c s="27" t="s">
        <v>2797</v>
      </c>
      <c>
        <f>(M259*21)/100</f>
      </c>
      <c t="s">
        <v>27</v>
      </c>
    </row>
    <row r="260" spans="1:5" ht="12.75" customHeight="1">
      <c r="A260" s="30" t="s">
        <v>56</v>
      </c>
      <c r="E260" s="31" t="s">
        <v>3302</v>
      </c>
    </row>
    <row r="261" spans="1:5" ht="12.75" customHeight="1">
      <c r="A261" s="30" t="s">
        <v>57</v>
      </c>
      <c r="E261" s="32" t="s">
        <v>4</v>
      </c>
    </row>
    <row r="262" spans="5:5" ht="12.75" customHeight="1">
      <c r="E262" s="31" t="s">
        <v>3303</v>
      </c>
    </row>
    <row r="263" spans="1:16" ht="12.75" customHeight="1">
      <c r="A263" t="s">
        <v>50</v>
      </c>
      <c s="6" t="s">
        <v>252</v>
      </c>
      <c s="6" t="s">
        <v>3304</v>
      </c>
      <c t="s">
        <v>4</v>
      </c>
      <c s="26" t="s">
        <v>3305</v>
      </c>
      <c s="27" t="s">
        <v>782</v>
      </c>
      <c s="28">
        <v>1678.77</v>
      </c>
      <c s="27">
        <v>0.0008</v>
      </c>
      <c s="27">
        <f>ROUND(G263*H263,6)</f>
      </c>
      <c r="L263" s="29">
        <v>0</v>
      </c>
      <c s="24">
        <f>ROUND(ROUND(L263,2)*ROUND(G263,3),2)</f>
      </c>
      <c s="27" t="s">
        <v>2797</v>
      </c>
      <c>
        <f>(M263*21)/100</f>
      </c>
      <c t="s">
        <v>27</v>
      </c>
    </row>
    <row r="264" spans="1:5" ht="12.75" customHeight="1">
      <c r="A264" s="30" t="s">
        <v>56</v>
      </c>
      <c r="E264" s="31" t="s">
        <v>3306</v>
      </c>
    </row>
    <row r="265" spans="1:5" ht="12.75" customHeight="1">
      <c r="A265" s="30" t="s">
        <v>57</v>
      </c>
      <c r="E265" s="32" t="s">
        <v>4</v>
      </c>
    </row>
    <row r="266" spans="5:5" ht="12.75" customHeight="1">
      <c r="E266" s="31" t="s">
        <v>3303</v>
      </c>
    </row>
    <row r="267" spans="1:16" ht="12.75" customHeight="1">
      <c r="A267" t="s">
        <v>50</v>
      </c>
      <c s="6" t="s">
        <v>255</v>
      </c>
      <c s="6" t="s">
        <v>3912</v>
      </c>
      <c t="s">
        <v>4</v>
      </c>
      <c s="26" t="s">
        <v>3913</v>
      </c>
      <c s="27" t="s">
        <v>782</v>
      </c>
      <c s="28">
        <v>16.08</v>
      </c>
      <c s="27">
        <v>0.0273</v>
      </c>
      <c s="27">
        <f>ROUND(G267*H267,6)</f>
      </c>
      <c r="L267" s="29">
        <v>0</v>
      </c>
      <c s="24">
        <f>ROUND(ROUND(L267,2)*ROUND(G267,3),2)</f>
      </c>
      <c s="27" t="s">
        <v>2797</v>
      </c>
      <c>
        <f>(M267*21)/100</f>
      </c>
      <c t="s">
        <v>27</v>
      </c>
    </row>
    <row r="268" spans="1:5" ht="12.75" customHeight="1">
      <c r="A268" s="30" t="s">
        <v>56</v>
      </c>
      <c r="E268" s="31" t="s">
        <v>3914</v>
      </c>
    </row>
    <row r="269" spans="1:5" ht="12.75" customHeight="1">
      <c r="A269" s="30" t="s">
        <v>57</v>
      </c>
      <c r="E269" s="32" t="s">
        <v>4</v>
      </c>
    </row>
    <row r="270" spans="5:5" ht="12.75" customHeight="1">
      <c r="E270" s="31" t="s">
        <v>3915</v>
      </c>
    </row>
    <row r="271" spans="1:16" ht="12.75" customHeight="1">
      <c r="A271" t="s">
        <v>50</v>
      </c>
      <c s="6" t="s">
        <v>258</v>
      </c>
      <c s="6" t="s">
        <v>3307</v>
      </c>
      <c t="s">
        <v>4</v>
      </c>
      <c s="26" t="s">
        <v>3308</v>
      </c>
      <c s="27" t="s">
        <v>82</v>
      </c>
      <c s="28">
        <v>1289.655</v>
      </c>
      <c s="27">
        <v>0.00023</v>
      </c>
      <c s="27">
        <f>ROUND(G271*H271,6)</f>
      </c>
      <c r="L271" s="29">
        <v>0</v>
      </c>
      <c s="24">
        <f>ROUND(ROUND(L271,2)*ROUND(G271,3),2)</f>
      </c>
      <c s="27" t="s">
        <v>2797</v>
      </c>
      <c>
        <f>(M271*21)/100</f>
      </c>
      <c t="s">
        <v>27</v>
      </c>
    </row>
    <row r="272" spans="1:5" ht="12.75" customHeight="1">
      <c r="A272" s="30" t="s">
        <v>56</v>
      </c>
      <c r="E272" s="31" t="s">
        <v>3309</v>
      </c>
    </row>
    <row r="273" spans="1:5" ht="12.75" customHeight="1">
      <c r="A273" s="30" t="s">
        <v>57</v>
      </c>
      <c r="E273" s="32" t="s">
        <v>4</v>
      </c>
    </row>
    <row r="274" spans="5:5" ht="12.75" customHeight="1">
      <c r="E274" s="31" t="s">
        <v>3310</v>
      </c>
    </row>
    <row r="275" spans="1:16" ht="12.75" customHeight="1">
      <c r="A275" t="s">
        <v>50</v>
      </c>
      <c s="6" t="s">
        <v>261</v>
      </c>
      <c s="6" t="s">
        <v>3916</v>
      </c>
      <c t="s">
        <v>4</v>
      </c>
      <c s="26" t="s">
        <v>3917</v>
      </c>
      <c s="27" t="s">
        <v>782</v>
      </c>
      <c s="28">
        <v>53.64</v>
      </c>
      <c s="27">
        <v>0.00937</v>
      </c>
      <c s="27">
        <f>ROUND(G275*H275,6)</f>
      </c>
      <c r="L275" s="29">
        <v>0</v>
      </c>
      <c s="24">
        <f>ROUND(ROUND(L275,2)*ROUND(G275,3),2)</f>
      </c>
      <c s="27" t="s">
        <v>2797</v>
      </c>
      <c>
        <f>(M275*21)/100</f>
      </c>
      <c t="s">
        <v>27</v>
      </c>
    </row>
    <row r="276" spans="1:5" ht="12.75" customHeight="1">
      <c r="A276" s="30" t="s">
        <v>56</v>
      </c>
      <c r="E276" s="31" t="s">
        <v>3918</v>
      </c>
    </row>
    <row r="277" spans="1:5" ht="12.75" customHeight="1">
      <c r="A277" s="30" t="s">
        <v>57</v>
      </c>
      <c r="E277" s="32" t="s">
        <v>4</v>
      </c>
    </row>
    <row r="278" spans="5:5" ht="12.75" customHeight="1">
      <c r="E278" s="31" t="s">
        <v>3318</v>
      </c>
    </row>
    <row r="279" spans="1:16" ht="12.75" customHeight="1">
      <c r="A279" t="s">
        <v>50</v>
      </c>
      <c s="6" t="s">
        <v>265</v>
      </c>
      <c s="6" t="s">
        <v>3919</v>
      </c>
      <c t="s">
        <v>4</v>
      </c>
      <c s="26" t="s">
        <v>3920</v>
      </c>
      <c s="27" t="s">
        <v>782</v>
      </c>
      <c s="28">
        <v>53.64</v>
      </c>
      <c s="27">
        <v>0.00268</v>
      </c>
      <c s="27">
        <f>ROUND(G279*H279,6)</f>
      </c>
      <c r="L279" s="29">
        <v>0</v>
      </c>
      <c s="24">
        <f>ROUND(ROUND(L279,2)*ROUND(G279,3),2)</f>
      </c>
      <c s="27" t="s">
        <v>2797</v>
      </c>
      <c>
        <f>(M279*21)/100</f>
      </c>
      <c t="s">
        <v>27</v>
      </c>
    </row>
    <row r="280" spans="1:5" ht="12.75" customHeight="1">
      <c r="A280" s="30" t="s">
        <v>56</v>
      </c>
      <c r="E280" s="31" t="s">
        <v>3921</v>
      </c>
    </row>
    <row r="281" spans="1:5" ht="12.75" customHeight="1">
      <c r="A281" s="30" t="s">
        <v>57</v>
      </c>
      <c r="E281" s="32" t="s">
        <v>4</v>
      </c>
    </row>
    <row r="282" spans="5:5" ht="12.75" customHeight="1">
      <c r="E282" s="31" t="s">
        <v>4</v>
      </c>
    </row>
    <row r="283" spans="1:16" ht="12.75" customHeight="1">
      <c r="A283" t="s">
        <v>50</v>
      </c>
      <c s="6" t="s">
        <v>370</v>
      </c>
      <c s="6" t="s">
        <v>3922</v>
      </c>
      <c t="s">
        <v>4</v>
      </c>
      <c s="26" t="s">
        <v>3923</v>
      </c>
      <c s="27" t="s">
        <v>782</v>
      </c>
      <c s="28">
        <v>142.747</v>
      </c>
      <c s="27">
        <v>0.00438</v>
      </c>
      <c s="27">
        <f>ROUND(G283*H283,6)</f>
      </c>
      <c r="L283" s="29">
        <v>0</v>
      </c>
      <c s="24">
        <f>ROUND(ROUND(L283,2)*ROUND(G283,3),2)</f>
      </c>
      <c s="27" t="s">
        <v>2797</v>
      </c>
      <c>
        <f>(M283*21)/100</f>
      </c>
      <c t="s">
        <v>27</v>
      </c>
    </row>
    <row r="284" spans="1:5" ht="12.75" customHeight="1">
      <c r="A284" s="30" t="s">
        <v>56</v>
      </c>
      <c r="E284" s="31" t="s">
        <v>3924</v>
      </c>
    </row>
    <row r="285" spans="1:5" ht="12.75" customHeight="1">
      <c r="A285" s="30" t="s">
        <v>57</v>
      </c>
      <c r="E285" s="32" t="s">
        <v>4</v>
      </c>
    </row>
    <row r="286" spans="5:5" ht="12.75" customHeight="1">
      <c r="E286" s="31" t="s">
        <v>3925</v>
      </c>
    </row>
    <row r="287" spans="1:16" ht="12.75" customHeight="1">
      <c r="A287" t="s">
        <v>50</v>
      </c>
      <c s="6" t="s">
        <v>373</v>
      </c>
      <c s="6" t="s">
        <v>3315</v>
      </c>
      <c t="s">
        <v>4</v>
      </c>
      <c s="26" t="s">
        <v>3316</v>
      </c>
      <c s="27" t="s">
        <v>782</v>
      </c>
      <c s="28">
        <v>59.526</v>
      </c>
      <c s="27">
        <v>0.00825</v>
      </c>
      <c s="27">
        <f>ROUND(G287*H287,6)</f>
      </c>
      <c r="L287" s="29">
        <v>0</v>
      </c>
      <c s="24">
        <f>ROUND(ROUND(L287,2)*ROUND(G287,3),2)</f>
      </c>
      <c s="27" t="s">
        <v>2797</v>
      </c>
      <c>
        <f>(M287*21)/100</f>
      </c>
      <c t="s">
        <v>27</v>
      </c>
    </row>
    <row r="288" spans="1:5" ht="12.75" customHeight="1">
      <c r="A288" s="30" t="s">
        <v>56</v>
      </c>
      <c r="E288" s="31" t="s">
        <v>3317</v>
      </c>
    </row>
    <row r="289" spans="1:5" ht="12.75" customHeight="1">
      <c r="A289" s="30" t="s">
        <v>57</v>
      </c>
      <c r="E289" s="32" t="s">
        <v>4</v>
      </c>
    </row>
    <row r="290" spans="5:5" ht="12.75" customHeight="1">
      <c r="E290" s="31" t="s">
        <v>3318</v>
      </c>
    </row>
    <row r="291" spans="1:16" ht="12.75" customHeight="1">
      <c r="A291" t="s">
        <v>50</v>
      </c>
      <c s="6" t="s">
        <v>376</v>
      </c>
      <c s="6" t="s">
        <v>3319</v>
      </c>
      <c t="s">
        <v>4</v>
      </c>
      <c s="26" t="s">
        <v>3320</v>
      </c>
      <c s="27" t="s">
        <v>782</v>
      </c>
      <c s="28">
        <v>44.736</v>
      </c>
      <c s="27">
        <v>0.00832</v>
      </c>
      <c s="27">
        <f>ROUND(G291*H291,6)</f>
      </c>
      <c r="L291" s="29">
        <v>0</v>
      </c>
      <c s="24">
        <f>ROUND(ROUND(L291,2)*ROUND(G291,3),2)</f>
      </c>
      <c s="27" t="s">
        <v>2797</v>
      </c>
      <c>
        <f>(M291*21)/100</f>
      </c>
      <c t="s">
        <v>27</v>
      </c>
    </row>
    <row r="292" spans="1:5" ht="12.75" customHeight="1">
      <c r="A292" s="30" t="s">
        <v>56</v>
      </c>
      <c r="E292" s="31" t="s">
        <v>3321</v>
      </c>
    </row>
    <row r="293" spans="1:5" ht="12.75" customHeight="1">
      <c r="A293" s="30" t="s">
        <v>57</v>
      </c>
      <c r="E293" s="32" t="s">
        <v>4</v>
      </c>
    </row>
    <row r="294" spans="5:5" ht="12.75" customHeight="1">
      <c r="E294" s="31" t="s">
        <v>3318</v>
      </c>
    </row>
    <row r="295" spans="1:16" ht="12.75" customHeight="1">
      <c r="A295" t="s">
        <v>50</v>
      </c>
      <c s="6" t="s">
        <v>379</v>
      </c>
      <c s="6" t="s">
        <v>3926</v>
      </c>
      <c t="s">
        <v>4</v>
      </c>
      <c s="26" t="s">
        <v>3927</v>
      </c>
      <c s="27" t="s">
        <v>782</v>
      </c>
      <c s="28">
        <v>228.555</v>
      </c>
      <c s="27">
        <v>0.0085</v>
      </c>
      <c s="27">
        <f>ROUND(G295*H295,6)</f>
      </c>
      <c r="L295" s="29">
        <v>0</v>
      </c>
      <c s="24">
        <f>ROUND(ROUND(L295,2)*ROUND(G295,3),2)</f>
      </c>
      <c s="27" t="s">
        <v>2797</v>
      </c>
      <c>
        <f>(M295*21)/100</f>
      </c>
      <c t="s">
        <v>27</v>
      </c>
    </row>
    <row r="296" spans="1:5" ht="12.75" customHeight="1">
      <c r="A296" s="30" t="s">
        <v>56</v>
      </c>
      <c r="E296" s="31" t="s">
        <v>3928</v>
      </c>
    </row>
    <row r="297" spans="1:5" ht="12.75" customHeight="1">
      <c r="A297" s="30" t="s">
        <v>57</v>
      </c>
      <c r="E297" s="32" t="s">
        <v>4</v>
      </c>
    </row>
    <row r="298" spans="5:5" ht="12.75" customHeight="1">
      <c r="E298" s="31" t="s">
        <v>3318</v>
      </c>
    </row>
    <row r="299" spans="1:16" ht="12.75" customHeight="1">
      <c r="A299" t="s">
        <v>50</v>
      </c>
      <c s="6" t="s">
        <v>382</v>
      </c>
      <c s="6" t="s">
        <v>3929</v>
      </c>
      <c t="s">
        <v>4</v>
      </c>
      <c s="26" t="s">
        <v>3930</v>
      </c>
      <c s="27" t="s">
        <v>82</v>
      </c>
      <c s="28">
        <v>33.76</v>
      </c>
      <c s="27">
        <v>0.00339</v>
      </c>
      <c s="27">
        <f>ROUND(G299*H299,6)</f>
      </c>
      <c r="L299" s="29">
        <v>0</v>
      </c>
      <c s="24">
        <f>ROUND(ROUND(L299,2)*ROUND(G299,3),2)</f>
      </c>
      <c s="27" t="s">
        <v>2797</v>
      </c>
      <c>
        <f>(M299*21)/100</f>
      </c>
      <c t="s">
        <v>27</v>
      </c>
    </row>
    <row r="300" spans="1:5" ht="12.75" customHeight="1">
      <c r="A300" s="30" t="s">
        <v>56</v>
      </c>
      <c r="E300" s="31" t="s">
        <v>3931</v>
      </c>
    </row>
    <row r="301" spans="1:5" ht="12.75" customHeight="1">
      <c r="A301" s="30" t="s">
        <v>57</v>
      </c>
      <c r="E301" s="32" t="s">
        <v>4</v>
      </c>
    </row>
    <row r="302" spans="5:5" ht="12.75" customHeight="1">
      <c r="E302" s="31" t="s">
        <v>3325</v>
      </c>
    </row>
    <row r="303" spans="1:16" ht="12.75" customHeight="1">
      <c r="A303" t="s">
        <v>50</v>
      </c>
      <c s="6" t="s">
        <v>385</v>
      </c>
      <c s="6" t="s">
        <v>3326</v>
      </c>
      <c t="s">
        <v>4</v>
      </c>
      <c s="26" t="s">
        <v>3327</v>
      </c>
      <c s="27" t="s">
        <v>782</v>
      </c>
      <c s="28">
        <v>4</v>
      </c>
      <c s="27">
        <v>0.00938</v>
      </c>
      <c s="27">
        <f>ROUND(G303*H303,6)</f>
      </c>
      <c r="L303" s="29">
        <v>0</v>
      </c>
      <c s="24">
        <f>ROUND(ROUND(L303,2)*ROUND(G303,3),2)</f>
      </c>
      <c s="27" t="s">
        <v>2797</v>
      </c>
      <c>
        <f>(M303*21)/100</f>
      </c>
      <c t="s">
        <v>27</v>
      </c>
    </row>
    <row r="304" spans="1:5" ht="12.75" customHeight="1">
      <c r="A304" s="30" t="s">
        <v>56</v>
      </c>
      <c r="E304" s="31" t="s">
        <v>3328</v>
      </c>
    </row>
    <row r="305" spans="1:5" ht="12.75" customHeight="1">
      <c r="A305" s="30" t="s">
        <v>57</v>
      </c>
      <c r="E305" s="32" t="s">
        <v>4</v>
      </c>
    </row>
    <row r="306" spans="5:5" ht="12.75" customHeight="1">
      <c r="E306" s="31" t="s">
        <v>3318</v>
      </c>
    </row>
    <row r="307" spans="1:16" ht="12.75" customHeight="1">
      <c r="A307" t="s">
        <v>50</v>
      </c>
      <c s="6" t="s">
        <v>386</v>
      </c>
      <c s="6" t="s">
        <v>3329</v>
      </c>
      <c t="s">
        <v>4</v>
      </c>
      <c s="26" t="s">
        <v>3330</v>
      </c>
      <c s="27" t="s">
        <v>782</v>
      </c>
      <c s="28">
        <v>332.817</v>
      </c>
      <c s="27">
        <v>6E-05</v>
      </c>
      <c s="27">
        <f>ROUND(G307*H307,6)</f>
      </c>
      <c r="L307" s="29">
        <v>0</v>
      </c>
      <c s="24">
        <f>ROUND(ROUND(L307,2)*ROUND(G307,3),2)</f>
      </c>
      <c s="27" t="s">
        <v>2797</v>
      </c>
      <c>
        <f>(M307*21)/100</f>
      </c>
      <c t="s">
        <v>27</v>
      </c>
    </row>
    <row r="308" spans="1:5" ht="12.75" customHeight="1">
      <c r="A308" s="30" t="s">
        <v>56</v>
      </c>
      <c r="E308" s="31" t="s">
        <v>3331</v>
      </c>
    </row>
    <row r="309" spans="1:5" ht="12.75" customHeight="1">
      <c r="A309" s="30" t="s">
        <v>57</v>
      </c>
      <c r="E309" s="32" t="s">
        <v>4</v>
      </c>
    </row>
    <row r="310" spans="5:5" ht="12.75" customHeight="1">
      <c r="E310" s="31" t="s">
        <v>3318</v>
      </c>
    </row>
    <row r="311" spans="1:16" ht="12.75" customHeight="1">
      <c r="A311" t="s">
        <v>50</v>
      </c>
      <c s="6" t="s">
        <v>387</v>
      </c>
      <c s="6" t="s">
        <v>3332</v>
      </c>
      <c t="s">
        <v>4</v>
      </c>
      <c s="26" t="s">
        <v>3333</v>
      </c>
      <c s="27" t="s">
        <v>82</v>
      </c>
      <c s="28">
        <v>148.6</v>
      </c>
      <c s="27">
        <v>6E-05</v>
      </c>
      <c s="27">
        <f>ROUND(G311*H311,6)</f>
      </c>
      <c r="L311" s="29">
        <v>0</v>
      </c>
      <c s="24">
        <f>ROUND(ROUND(L311,2)*ROUND(G311,3),2)</f>
      </c>
      <c s="27" t="s">
        <v>2797</v>
      </c>
      <c>
        <f>(M311*21)/100</f>
      </c>
      <c t="s">
        <v>27</v>
      </c>
    </row>
    <row r="312" spans="1:5" ht="12.75" customHeight="1">
      <c r="A312" s="30" t="s">
        <v>56</v>
      </c>
      <c r="E312" s="31" t="s">
        <v>3334</v>
      </c>
    </row>
    <row r="313" spans="1:5" ht="12.75" customHeight="1">
      <c r="A313" s="30" t="s">
        <v>57</v>
      </c>
      <c r="E313" s="32" t="s">
        <v>4</v>
      </c>
    </row>
    <row r="314" spans="5:5" ht="12.75" customHeight="1">
      <c r="E314" s="31" t="s">
        <v>3335</v>
      </c>
    </row>
    <row r="315" spans="1:16" ht="12.75" customHeight="1">
      <c r="A315" t="s">
        <v>50</v>
      </c>
      <c s="6" t="s">
        <v>388</v>
      </c>
      <c s="6" t="s">
        <v>3336</v>
      </c>
      <c t="s">
        <v>4</v>
      </c>
      <c s="26" t="s">
        <v>3337</v>
      </c>
      <c s="27" t="s">
        <v>82</v>
      </c>
      <c s="28">
        <v>319.78</v>
      </c>
      <c s="27">
        <v>0.00025</v>
      </c>
      <c s="27">
        <f>ROUND(G315*H315,6)</f>
      </c>
      <c r="L315" s="29">
        <v>0</v>
      </c>
      <c s="24">
        <f>ROUND(ROUND(L315,2)*ROUND(G315,3),2)</f>
      </c>
      <c s="27" t="s">
        <v>2797</v>
      </c>
      <c>
        <f>(M315*21)/100</f>
      </c>
      <c t="s">
        <v>27</v>
      </c>
    </row>
    <row r="316" spans="1:5" ht="12.75" customHeight="1">
      <c r="A316" s="30" t="s">
        <v>56</v>
      </c>
      <c r="E316" s="31" t="s">
        <v>3338</v>
      </c>
    </row>
    <row r="317" spans="1:5" ht="12.75" customHeight="1">
      <c r="A317" s="30" t="s">
        <v>57</v>
      </c>
      <c r="E317" s="32" t="s">
        <v>4</v>
      </c>
    </row>
    <row r="318" spans="5:5" ht="12.75" customHeight="1">
      <c r="E318" s="31" t="s">
        <v>3335</v>
      </c>
    </row>
    <row r="319" spans="1:16" ht="12.75" customHeight="1">
      <c r="A319" t="s">
        <v>50</v>
      </c>
      <c s="6" t="s">
        <v>389</v>
      </c>
      <c s="6" t="s">
        <v>3932</v>
      </c>
      <c t="s">
        <v>4</v>
      </c>
      <c s="26" t="s">
        <v>3933</v>
      </c>
      <c s="27" t="s">
        <v>782</v>
      </c>
      <c s="28">
        <v>9.086</v>
      </c>
      <c s="27">
        <v>0.01</v>
      </c>
      <c s="27">
        <f>ROUND(G319*H319,6)</f>
      </c>
      <c r="L319" s="29">
        <v>0</v>
      </c>
      <c s="24">
        <f>ROUND(ROUND(L319,2)*ROUND(G319,3),2)</f>
      </c>
      <c s="27" t="s">
        <v>2797</v>
      </c>
      <c>
        <f>(M319*21)/100</f>
      </c>
      <c t="s">
        <v>27</v>
      </c>
    </row>
    <row r="320" spans="1:5" ht="12.75" customHeight="1">
      <c r="A320" s="30" t="s">
        <v>56</v>
      </c>
      <c r="E320" s="31" t="s">
        <v>3934</v>
      </c>
    </row>
    <row r="321" spans="1:5" ht="12.75" customHeight="1">
      <c r="A321" s="30" t="s">
        <v>57</v>
      </c>
      <c r="E321" s="32" t="s">
        <v>4</v>
      </c>
    </row>
    <row r="322" spans="5:5" ht="12.75" customHeight="1">
      <c r="E322" s="31" t="s">
        <v>3935</v>
      </c>
    </row>
    <row r="323" spans="1:16" ht="12.75" customHeight="1">
      <c r="A323" t="s">
        <v>50</v>
      </c>
      <c s="6" t="s">
        <v>390</v>
      </c>
      <c s="6" t="s">
        <v>3936</v>
      </c>
      <c t="s">
        <v>4</v>
      </c>
      <c s="26" t="s">
        <v>3937</v>
      </c>
      <c s="27" t="s">
        <v>82</v>
      </c>
      <c s="28">
        <v>10.42</v>
      </c>
      <c s="27">
        <v>0.00341</v>
      </c>
      <c s="27">
        <f>ROUND(G323*H323,6)</f>
      </c>
      <c r="L323" s="29">
        <v>0</v>
      </c>
      <c s="24">
        <f>ROUND(ROUND(L323,2)*ROUND(G323,3),2)</f>
      </c>
      <c s="27" t="s">
        <v>2797</v>
      </c>
      <c>
        <f>(M323*21)/100</f>
      </c>
      <c t="s">
        <v>27</v>
      </c>
    </row>
    <row r="324" spans="1:5" ht="12.75" customHeight="1">
      <c r="A324" s="30" t="s">
        <v>56</v>
      </c>
      <c r="E324" s="31" t="s">
        <v>3938</v>
      </c>
    </row>
    <row r="325" spans="1:5" ht="12.75" customHeight="1">
      <c r="A325" s="30" t="s">
        <v>57</v>
      </c>
      <c r="E325" s="32" t="s">
        <v>4</v>
      </c>
    </row>
    <row r="326" spans="5:5" ht="12.75" customHeight="1">
      <c r="E326" s="31" t="s">
        <v>3935</v>
      </c>
    </row>
    <row r="327" spans="1:16" ht="12.75" customHeight="1">
      <c r="A327" t="s">
        <v>50</v>
      </c>
      <c s="6" t="s">
        <v>391</v>
      </c>
      <c s="6" t="s">
        <v>3339</v>
      </c>
      <c t="s">
        <v>4</v>
      </c>
      <c s="26" t="s">
        <v>3340</v>
      </c>
      <c s="27" t="s">
        <v>782</v>
      </c>
      <c s="28">
        <v>55.5</v>
      </c>
      <c s="27">
        <v>0.00628</v>
      </c>
      <c s="27">
        <f>ROUND(G327*H327,6)</f>
      </c>
      <c r="L327" s="29">
        <v>0</v>
      </c>
      <c s="24">
        <f>ROUND(ROUND(L327,2)*ROUND(G327,3),2)</f>
      </c>
      <c s="27" t="s">
        <v>2797</v>
      </c>
      <c>
        <f>(M327*21)/100</f>
      </c>
      <c t="s">
        <v>27</v>
      </c>
    </row>
    <row r="328" spans="1:5" ht="12.75" customHeight="1">
      <c r="A328" s="30" t="s">
        <v>56</v>
      </c>
      <c r="E328" s="31" t="s">
        <v>3341</v>
      </c>
    </row>
    <row r="329" spans="1:5" ht="12.75" customHeight="1">
      <c r="A329" s="30" t="s">
        <v>57</v>
      </c>
      <c r="E329" s="32" t="s">
        <v>4</v>
      </c>
    </row>
    <row r="330" spans="5:5" ht="12.75" customHeight="1">
      <c r="E330" s="31" t="s">
        <v>4</v>
      </c>
    </row>
    <row r="331" spans="1:16" ht="12.75" customHeight="1">
      <c r="A331" t="s">
        <v>50</v>
      </c>
      <c s="6" t="s">
        <v>394</v>
      </c>
      <c s="6" t="s">
        <v>3342</v>
      </c>
      <c t="s">
        <v>4</v>
      </c>
      <c s="26" t="s">
        <v>3343</v>
      </c>
      <c s="27" t="s">
        <v>782</v>
      </c>
      <c s="28">
        <v>424.064</v>
      </c>
      <c s="27">
        <v>0.00288</v>
      </c>
      <c s="27">
        <f>ROUND(G331*H331,6)</f>
      </c>
      <c r="L331" s="29">
        <v>0</v>
      </c>
      <c s="24">
        <f>ROUND(ROUND(L331,2)*ROUND(G331,3),2)</f>
      </c>
      <c s="27" t="s">
        <v>2797</v>
      </c>
      <c>
        <f>(M331*21)/100</f>
      </c>
      <c t="s">
        <v>27</v>
      </c>
    </row>
    <row r="332" spans="1:5" ht="12.75" customHeight="1">
      <c r="A332" s="30" t="s">
        <v>56</v>
      </c>
      <c r="E332" s="31" t="s">
        <v>3344</v>
      </c>
    </row>
    <row r="333" spans="1:5" ht="12.75" customHeight="1">
      <c r="A333" s="30" t="s">
        <v>57</v>
      </c>
      <c r="E333" s="32" t="s">
        <v>4</v>
      </c>
    </row>
    <row r="334" spans="5:5" ht="12.75" customHeight="1">
      <c r="E334" s="31" t="s">
        <v>4</v>
      </c>
    </row>
    <row r="335" spans="1:16" ht="12.75" customHeight="1">
      <c r="A335" t="s">
        <v>50</v>
      </c>
      <c s="6" t="s">
        <v>397</v>
      </c>
      <c s="6" t="s">
        <v>3939</v>
      </c>
      <c t="s">
        <v>4</v>
      </c>
      <c s="26" t="s">
        <v>3940</v>
      </c>
      <c s="27" t="s">
        <v>782</v>
      </c>
      <c s="28">
        <v>55.249</v>
      </c>
      <c s="27">
        <v>0.012</v>
      </c>
      <c s="27">
        <f>ROUND(G335*H335,6)</f>
      </c>
      <c r="L335" s="29">
        <v>0</v>
      </c>
      <c s="24">
        <f>ROUND(ROUND(L335,2)*ROUND(G335,3),2)</f>
      </c>
      <c s="27" t="s">
        <v>2797</v>
      </c>
      <c>
        <f>(M335*21)/100</f>
      </c>
      <c t="s">
        <v>27</v>
      </c>
    </row>
    <row r="336" spans="1:5" ht="12.75" customHeight="1">
      <c r="A336" s="30" t="s">
        <v>56</v>
      </c>
      <c r="E336" s="31" t="s">
        <v>3940</v>
      </c>
    </row>
    <row r="337" spans="1:5" ht="12.75" customHeight="1">
      <c r="A337" s="30" t="s">
        <v>57</v>
      </c>
      <c r="E337" s="32" t="s">
        <v>4</v>
      </c>
    </row>
    <row r="338" spans="5:5" ht="12.75" customHeight="1">
      <c r="E338" s="31" t="s">
        <v>4</v>
      </c>
    </row>
    <row r="339" spans="1:16" ht="12.75" customHeight="1">
      <c r="A339" t="s">
        <v>50</v>
      </c>
      <c s="6" t="s">
        <v>398</v>
      </c>
      <c s="6" t="s">
        <v>3941</v>
      </c>
      <c t="s">
        <v>4</v>
      </c>
      <c s="26" t="s">
        <v>3942</v>
      </c>
      <c s="27" t="s">
        <v>782</v>
      </c>
      <c s="28">
        <v>4.12</v>
      </c>
      <c s="27">
        <v>0.015</v>
      </c>
      <c s="27">
        <f>ROUND(G339*H339,6)</f>
      </c>
      <c r="L339" s="29">
        <v>0</v>
      </c>
      <c s="24">
        <f>ROUND(ROUND(L339,2)*ROUND(G339,3),2)</f>
      </c>
      <c s="27" t="s">
        <v>2797</v>
      </c>
      <c>
        <f>(M339*21)/100</f>
      </c>
      <c t="s">
        <v>27</v>
      </c>
    </row>
    <row r="340" spans="1:5" ht="12.75" customHeight="1">
      <c r="A340" s="30" t="s">
        <v>56</v>
      </c>
      <c r="E340" s="31" t="s">
        <v>3942</v>
      </c>
    </row>
    <row r="341" spans="1:5" ht="12.75" customHeight="1">
      <c r="A341" s="30" t="s">
        <v>57</v>
      </c>
      <c r="E341" s="32" t="s">
        <v>4</v>
      </c>
    </row>
    <row r="342" spans="5:5" ht="12.75" customHeight="1">
      <c r="E342" s="31" t="s">
        <v>4</v>
      </c>
    </row>
    <row r="343" spans="1:16" ht="12.75" customHeight="1">
      <c r="A343" t="s">
        <v>50</v>
      </c>
      <c s="6" t="s">
        <v>399</v>
      </c>
      <c s="6" t="s">
        <v>3347</v>
      </c>
      <c t="s">
        <v>4</v>
      </c>
      <c s="26" t="s">
        <v>3348</v>
      </c>
      <c s="27" t="s">
        <v>782</v>
      </c>
      <c s="28">
        <v>47.88</v>
      </c>
      <c s="27">
        <v>0.0945</v>
      </c>
      <c s="27">
        <f>ROUND(G343*H343,6)</f>
      </c>
      <c r="L343" s="29">
        <v>0</v>
      </c>
      <c s="24">
        <f>ROUND(ROUND(L343,2)*ROUND(G343,3),2)</f>
      </c>
      <c s="27" t="s">
        <v>2797</v>
      </c>
      <c>
        <f>(M343*21)/100</f>
      </c>
      <c t="s">
        <v>27</v>
      </c>
    </row>
    <row r="344" spans="1:5" ht="12.75" customHeight="1">
      <c r="A344" s="30" t="s">
        <v>56</v>
      </c>
      <c r="E344" s="31" t="s">
        <v>3349</v>
      </c>
    </row>
    <row r="345" spans="1:5" ht="12.75" customHeight="1">
      <c r="A345" s="30" t="s">
        <v>57</v>
      </c>
      <c r="E345" s="32" t="s">
        <v>4</v>
      </c>
    </row>
    <row r="346" spans="5:5" ht="12.75" customHeight="1">
      <c r="E346" s="31" t="s">
        <v>3350</v>
      </c>
    </row>
    <row r="347" spans="1:16" ht="12.75" customHeight="1">
      <c r="A347" t="s">
        <v>50</v>
      </c>
      <c s="6" t="s">
        <v>400</v>
      </c>
      <c s="6" t="s">
        <v>3351</v>
      </c>
      <c t="s">
        <v>4</v>
      </c>
      <c s="26" t="s">
        <v>3352</v>
      </c>
      <c s="27" t="s">
        <v>782</v>
      </c>
      <c s="28">
        <v>47.88</v>
      </c>
      <c s="27">
        <v>0.0189</v>
      </c>
      <c s="27">
        <f>ROUND(G347*H347,6)</f>
      </c>
      <c r="L347" s="29">
        <v>0</v>
      </c>
      <c s="24">
        <f>ROUND(ROUND(L347,2)*ROUND(G347,3),2)</f>
      </c>
      <c s="27" t="s">
        <v>2797</v>
      </c>
      <c>
        <f>(M347*21)/100</f>
      </c>
      <c t="s">
        <v>27</v>
      </c>
    </row>
    <row r="348" spans="1:5" ht="12.75" customHeight="1">
      <c r="A348" s="30" t="s">
        <v>56</v>
      </c>
      <c r="E348" s="31" t="s">
        <v>3353</v>
      </c>
    </row>
    <row r="349" spans="1:5" ht="12.75" customHeight="1">
      <c r="A349" s="30" t="s">
        <v>57</v>
      </c>
      <c r="E349" s="32" t="s">
        <v>4</v>
      </c>
    </row>
    <row r="350" spans="5:5" ht="12.75" customHeight="1">
      <c r="E350" s="31" t="s">
        <v>3350</v>
      </c>
    </row>
    <row r="351" spans="1:16" ht="12.75" customHeight="1">
      <c r="A351" t="s">
        <v>50</v>
      </c>
      <c s="6" t="s">
        <v>401</v>
      </c>
      <c s="6" t="s">
        <v>3354</v>
      </c>
      <c t="s">
        <v>4</v>
      </c>
      <c s="26" t="s">
        <v>3355</v>
      </c>
      <c s="27" t="s">
        <v>782</v>
      </c>
      <c s="28">
        <v>553.52</v>
      </c>
      <c s="27">
        <v>0.00013</v>
      </c>
      <c s="27">
        <f>ROUND(G351*H351,6)</f>
      </c>
      <c r="L351" s="29">
        <v>0</v>
      </c>
      <c s="24">
        <f>ROUND(ROUND(L351,2)*ROUND(G351,3),2)</f>
      </c>
      <c s="27" t="s">
        <v>2797</v>
      </c>
      <c>
        <f>(M351*21)/100</f>
      </c>
      <c t="s">
        <v>27</v>
      </c>
    </row>
    <row r="352" spans="1:5" ht="12.75" customHeight="1">
      <c r="A352" s="30" t="s">
        <v>56</v>
      </c>
      <c r="E352" s="31" t="s">
        <v>3356</v>
      </c>
    </row>
    <row r="353" spans="1:5" ht="12.75" customHeight="1">
      <c r="A353" s="30" t="s">
        <v>57</v>
      </c>
      <c r="E353" s="32" t="s">
        <v>4</v>
      </c>
    </row>
    <row r="354" spans="5:5" ht="12.75" customHeight="1">
      <c r="E354" s="31" t="s">
        <v>4</v>
      </c>
    </row>
    <row r="355" spans="1:16" ht="12.75" customHeight="1">
      <c r="A355" t="s">
        <v>50</v>
      </c>
      <c s="6" t="s">
        <v>402</v>
      </c>
      <c s="6" t="s">
        <v>3357</v>
      </c>
      <c t="s">
        <v>4</v>
      </c>
      <c s="26" t="s">
        <v>3943</v>
      </c>
      <c s="27" t="s">
        <v>782</v>
      </c>
      <c s="28">
        <v>32.115</v>
      </c>
      <c s="27">
        <v>0.28362</v>
      </c>
      <c s="27">
        <f>ROUND(G355*H355,6)</f>
      </c>
      <c r="L355" s="29">
        <v>0</v>
      </c>
      <c s="24">
        <f>ROUND(ROUND(L355,2)*ROUND(G355,3),2)</f>
      </c>
      <c s="27" t="s">
        <v>2797</v>
      </c>
      <c>
        <f>(M355*21)/100</f>
      </c>
      <c t="s">
        <v>27</v>
      </c>
    </row>
    <row r="356" spans="1:5" ht="12.75" customHeight="1">
      <c r="A356" s="30" t="s">
        <v>56</v>
      </c>
      <c r="E356" s="31" t="s">
        <v>3944</v>
      </c>
    </row>
    <row r="357" spans="1:5" ht="12.75" customHeight="1">
      <c r="A357" s="30" t="s">
        <v>57</v>
      </c>
      <c r="E357" s="32" t="s">
        <v>4</v>
      </c>
    </row>
    <row r="358" spans="5:5" ht="12.75" customHeight="1">
      <c r="E358" s="31" t="s">
        <v>4</v>
      </c>
    </row>
    <row r="359" spans="1:16" ht="12.75" customHeight="1">
      <c r="A359" t="s">
        <v>50</v>
      </c>
      <c s="6" t="s">
        <v>403</v>
      </c>
      <c s="6" t="s">
        <v>3945</v>
      </c>
      <c t="s">
        <v>4</v>
      </c>
      <c s="26" t="s">
        <v>3946</v>
      </c>
      <c s="27" t="s">
        <v>98</v>
      </c>
      <c s="28">
        <v>12</v>
      </c>
      <c s="27">
        <v>0.00048</v>
      </c>
      <c s="27">
        <f>ROUND(G359*H359,6)</f>
      </c>
      <c r="L359" s="29">
        <v>0</v>
      </c>
      <c s="24">
        <f>ROUND(ROUND(L359,2)*ROUND(G359,3),2)</f>
      </c>
      <c s="27" t="s">
        <v>2797</v>
      </c>
      <c>
        <f>(M359*21)/100</f>
      </c>
      <c t="s">
        <v>27</v>
      </c>
    </row>
    <row r="360" spans="1:5" ht="12.75" customHeight="1">
      <c r="A360" s="30" t="s">
        <v>56</v>
      </c>
      <c r="E360" s="31" t="s">
        <v>3947</v>
      </c>
    </row>
    <row r="361" spans="1:5" ht="12.75" customHeight="1">
      <c r="A361" s="30" t="s">
        <v>57</v>
      </c>
      <c r="E361" s="32" t="s">
        <v>4</v>
      </c>
    </row>
    <row r="362" spans="5:5" ht="12.75" customHeight="1">
      <c r="E362" s="31" t="s">
        <v>3948</v>
      </c>
    </row>
    <row r="363" spans="1:16" ht="12.75" customHeight="1">
      <c r="A363" t="s">
        <v>50</v>
      </c>
      <c s="6" t="s">
        <v>404</v>
      </c>
      <c s="6" t="s">
        <v>3949</v>
      </c>
      <c t="s">
        <v>4</v>
      </c>
      <c s="26" t="s">
        <v>3950</v>
      </c>
      <c s="27" t="s">
        <v>98</v>
      </c>
      <c s="28">
        <v>1</v>
      </c>
      <c s="27">
        <v>0.00096</v>
      </c>
      <c s="27">
        <f>ROUND(G363*H363,6)</f>
      </c>
      <c r="L363" s="29">
        <v>0</v>
      </c>
      <c s="24">
        <f>ROUND(ROUND(L363,2)*ROUND(G363,3),2)</f>
      </c>
      <c s="27" t="s">
        <v>2797</v>
      </c>
      <c>
        <f>(M363*21)/100</f>
      </c>
      <c t="s">
        <v>27</v>
      </c>
    </row>
    <row r="364" spans="1:5" ht="12.75" customHeight="1">
      <c r="A364" s="30" t="s">
        <v>56</v>
      </c>
      <c r="E364" s="31" t="s">
        <v>3951</v>
      </c>
    </row>
    <row r="365" spans="1:5" ht="12.75" customHeight="1">
      <c r="A365" s="30" t="s">
        <v>57</v>
      </c>
      <c r="E365" s="32" t="s">
        <v>4</v>
      </c>
    </row>
    <row r="366" spans="5:5" ht="12.75" customHeight="1">
      <c r="E366" s="31" t="s">
        <v>3948</v>
      </c>
    </row>
    <row r="367" spans="1:16" ht="12.75" customHeight="1">
      <c r="A367" t="s">
        <v>50</v>
      </c>
      <c s="6" t="s">
        <v>405</v>
      </c>
      <c s="6" t="s">
        <v>3952</v>
      </c>
      <c t="s">
        <v>4</v>
      </c>
      <c s="26" t="s">
        <v>3953</v>
      </c>
      <c s="27" t="s">
        <v>98</v>
      </c>
      <c s="28">
        <v>1</v>
      </c>
      <c s="27">
        <v>0.4417</v>
      </c>
      <c s="27">
        <f>ROUND(G367*H367,6)</f>
      </c>
      <c r="L367" s="29">
        <v>0</v>
      </c>
      <c s="24">
        <f>ROUND(ROUND(L367,2)*ROUND(G367,3),2)</f>
      </c>
      <c s="27" t="s">
        <v>2797</v>
      </c>
      <c>
        <f>(M367*21)/100</f>
      </c>
      <c t="s">
        <v>27</v>
      </c>
    </row>
    <row r="368" spans="1:5" ht="12.75" customHeight="1">
      <c r="A368" s="30" t="s">
        <v>56</v>
      </c>
      <c r="E368" s="31" t="s">
        <v>3954</v>
      </c>
    </row>
    <row r="369" spans="1:5" ht="12.75" customHeight="1">
      <c r="A369" s="30" t="s">
        <v>57</v>
      </c>
      <c r="E369" s="32" t="s">
        <v>4</v>
      </c>
    </row>
    <row r="370" spans="5:5" ht="12.75" customHeight="1">
      <c r="E370" s="31" t="s">
        <v>3955</v>
      </c>
    </row>
    <row r="371" spans="1:13" ht="12.75" customHeight="1">
      <c r="A371" t="s">
        <v>47</v>
      </c>
      <c r="C371" s="7" t="s">
        <v>3360</v>
      </c>
      <c r="E371" s="25" t="s">
        <v>3361</v>
      </c>
      <c r="J371" s="24">
        <f>0</f>
      </c>
      <c s="24">
        <f>0</f>
      </c>
      <c s="24">
        <f>0+L372+L376+L380+L384+L388+L392+L396+L400+L404+L408+L412+L416+L420+L424+L428+L432</f>
      </c>
      <c s="24">
        <f>0+M372+M376+M380+M384+M388+M392+M396+M400+M404+M408+M412+M416+M420+M424+M428+M432</f>
      </c>
    </row>
    <row r="372" spans="1:16" ht="12.75" customHeight="1">
      <c r="A372" t="s">
        <v>50</v>
      </c>
      <c s="6" t="s">
        <v>406</v>
      </c>
      <c s="6" t="s">
        <v>3362</v>
      </c>
      <c t="s">
        <v>4</v>
      </c>
      <c s="26" t="s">
        <v>3363</v>
      </c>
      <c s="27" t="s">
        <v>3364</v>
      </c>
      <c s="28">
        <v>323.034</v>
      </c>
      <c s="27">
        <v>0.001</v>
      </c>
      <c s="27">
        <f>ROUND(G372*H372,6)</f>
      </c>
      <c r="L372" s="29">
        <v>0</v>
      </c>
      <c s="24">
        <f>ROUND(ROUND(L372,2)*ROUND(G372,3),2)</f>
      </c>
      <c s="27" t="s">
        <v>2797</v>
      </c>
      <c>
        <f>(M372*21)/100</f>
      </c>
      <c t="s">
        <v>27</v>
      </c>
    </row>
    <row r="373" spans="1:5" ht="12.75" customHeight="1">
      <c r="A373" s="30" t="s">
        <v>56</v>
      </c>
      <c r="E373" s="31" t="s">
        <v>3363</v>
      </c>
    </row>
    <row r="374" spans="1:5" ht="12.75" customHeight="1">
      <c r="A374" s="30" t="s">
        <v>57</v>
      </c>
      <c r="E374" s="32" t="s">
        <v>4</v>
      </c>
    </row>
    <row r="375" spans="5:5" ht="12.75" customHeight="1">
      <c r="E375" s="31" t="s">
        <v>4</v>
      </c>
    </row>
    <row r="376" spans="1:16" ht="12.75" customHeight="1">
      <c r="A376" t="s">
        <v>50</v>
      </c>
      <c s="6" t="s">
        <v>407</v>
      </c>
      <c s="6" t="s">
        <v>3365</v>
      </c>
      <c t="s">
        <v>4</v>
      </c>
      <c s="26" t="s">
        <v>3366</v>
      </c>
      <c s="27" t="s">
        <v>54</v>
      </c>
      <c s="28">
        <v>0.298</v>
      </c>
      <c s="27">
        <v>1</v>
      </c>
      <c s="27">
        <f>ROUND(G376*H376,6)</f>
      </c>
      <c r="L376" s="29">
        <v>0</v>
      </c>
      <c s="24">
        <f>ROUND(ROUND(L376,2)*ROUND(G376,3),2)</f>
      </c>
      <c s="27" t="s">
        <v>2797</v>
      </c>
      <c>
        <f>(M376*21)/100</f>
      </c>
      <c t="s">
        <v>27</v>
      </c>
    </row>
    <row r="377" spans="1:5" ht="12.75" customHeight="1">
      <c r="A377" s="30" t="s">
        <v>56</v>
      </c>
      <c r="E377" s="31" t="s">
        <v>3366</v>
      </c>
    </row>
    <row r="378" spans="1:5" ht="12.75" customHeight="1">
      <c r="A378" s="30" t="s">
        <v>57</v>
      </c>
      <c r="E378" s="32" t="s">
        <v>4</v>
      </c>
    </row>
    <row r="379" spans="5:5" ht="12.75" customHeight="1">
      <c r="E379" s="31" t="s">
        <v>4</v>
      </c>
    </row>
    <row r="380" spans="1:16" ht="12.75" customHeight="1">
      <c r="A380" t="s">
        <v>50</v>
      </c>
      <c s="6" t="s">
        <v>408</v>
      </c>
      <c s="6" t="s">
        <v>3369</v>
      </c>
      <c t="s">
        <v>4</v>
      </c>
      <c s="26" t="s">
        <v>3370</v>
      </c>
      <c s="27" t="s">
        <v>782</v>
      </c>
      <c s="28">
        <v>2215.087</v>
      </c>
      <c s="27">
        <v>0.001</v>
      </c>
      <c s="27">
        <f>ROUND(G380*H380,6)</f>
      </c>
      <c r="L380" s="29">
        <v>0</v>
      </c>
      <c s="24">
        <f>ROUND(ROUND(L380,2)*ROUND(G380,3),2)</f>
      </c>
      <c s="27" t="s">
        <v>2797</v>
      </c>
      <c>
        <f>(M380*21)/100</f>
      </c>
      <c t="s">
        <v>27</v>
      </c>
    </row>
    <row r="381" spans="1:5" ht="12.75" customHeight="1">
      <c r="A381" s="30" t="s">
        <v>56</v>
      </c>
      <c r="E381" s="31" t="s">
        <v>3370</v>
      </c>
    </row>
    <row r="382" spans="1:5" ht="12.75" customHeight="1">
      <c r="A382" s="30" t="s">
        <v>57</v>
      </c>
      <c r="E382" s="32" t="s">
        <v>4</v>
      </c>
    </row>
    <row r="383" spans="5:5" ht="12.75" customHeight="1">
      <c r="E383" s="31" t="s">
        <v>4</v>
      </c>
    </row>
    <row r="384" spans="1:16" ht="12.75" customHeight="1">
      <c r="A384" t="s">
        <v>50</v>
      </c>
      <c s="6" t="s">
        <v>411</v>
      </c>
      <c s="6" t="s">
        <v>3371</v>
      </c>
      <c t="s">
        <v>4</v>
      </c>
      <c s="26" t="s">
        <v>3372</v>
      </c>
      <c s="27" t="s">
        <v>782</v>
      </c>
      <c s="28">
        <v>581.196</v>
      </c>
      <c s="27">
        <v>0.0003</v>
      </c>
      <c s="27">
        <f>ROUND(G384*H384,6)</f>
      </c>
      <c r="L384" s="29">
        <v>0</v>
      </c>
      <c s="24">
        <f>ROUND(ROUND(L384,2)*ROUND(G384,3),2)</f>
      </c>
      <c s="27" t="s">
        <v>2797</v>
      </c>
      <c>
        <f>(M384*21)/100</f>
      </c>
      <c t="s">
        <v>27</v>
      </c>
    </row>
    <row r="385" spans="1:5" ht="12.75" customHeight="1">
      <c r="A385" s="30" t="s">
        <v>56</v>
      </c>
      <c r="E385" s="31" t="s">
        <v>3372</v>
      </c>
    </row>
    <row r="386" spans="1:5" ht="12.75" customHeight="1">
      <c r="A386" s="30" t="s">
        <v>57</v>
      </c>
      <c r="E386" s="32" t="s">
        <v>4</v>
      </c>
    </row>
    <row r="387" spans="5:5" ht="12.75" customHeight="1">
      <c r="E387" s="31" t="s">
        <v>4</v>
      </c>
    </row>
    <row r="388" spans="1:16" ht="12.75" customHeight="1">
      <c r="A388" t="s">
        <v>50</v>
      </c>
      <c s="6" t="s">
        <v>414</v>
      </c>
      <c s="6" t="s">
        <v>3371</v>
      </c>
      <c t="s">
        <v>51</v>
      </c>
      <c s="26" t="s">
        <v>3372</v>
      </c>
      <c s="27" t="s">
        <v>782</v>
      </c>
      <c s="28">
        <v>220.907</v>
      </c>
      <c s="27">
        <v>0.0003</v>
      </c>
      <c s="27">
        <f>ROUND(G388*H388,6)</f>
      </c>
      <c r="L388" s="29">
        <v>0</v>
      </c>
      <c s="24">
        <f>ROUND(ROUND(L388,2)*ROUND(G388,3),2)</f>
      </c>
      <c s="27" t="s">
        <v>2797</v>
      </c>
      <c>
        <f>(M388*21)/100</f>
      </c>
      <c t="s">
        <v>27</v>
      </c>
    </row>
    <row r="389" spans="1:5" ht="12.75" customHeight="1">
      <c r="A389" s="30" t="s">
        <v>56</v>
      </c>
      <c r="E389" s="31" t="s">
        <v>3372</v>
      </c>
    </row>
    <row r="390" spans="1:5" ht="12.75" customHeight="1">
      <c r="A390" s="30" t="s">
        <v>57</v>
      </c>
      <c r="E390" s="32" t="s">
        <v>4</v>
      </c>
    </row>
    <row r="391" spans="5:5" ht="12.75" customHeight="1">
      <c r="E391" s="31" t="s">
        <v>4</v>
      </c>
    </row>
    <row r="392" spans="1:16" ht="12.75" customHeight="1">
      <c r="A392" t="s">
        <v>50</v>
      </c>
      <c s="6" t="s">
        <v>415</v>
      </c>
      <c s="6" t="s">
        <v>3373</v>
      </c>
      <c t="s">
        <v>4</v>
      </c>
      <c s="26" t="s">
        <v>3374</v>
      </c>
      <c s="27" t="s">
        <v>782</v>
      </c>
      <c s="28">
        <v>1258.634</v>
      </c>
      <c s="27">
        <v>0.0005</v>
      </c>
      <c s="27">
        <f>ROUND(G392*H392,6)</f>
      </c>
      <c r="L392" s="29">
        <v>0</v>
      </c>
      <c s="24">
        <f>ROUND(ROUND(L392,2)*ROUND(G392,3),2)</f>
      </c>
      <c s="27" t="s">
        <v>2797</v>
      </c>
      <c>
        <f>(M392*21)/100</f>
      </c>
      <c t="s">
        <v>27</v>
      </c>
    </row>
    <row r="393" spans="1:5" ht="12.75" customHeight="1">
      <c r="A393" s="30" t="s">
        <v>56</v>
      </c>
      <c r="E393" s="31" t="s">
        <v>3374</v>
      </c>
    </row>
    <row r="394" spans="1:5" ht="12.75" customHeight="1">
      <c r="A394" s="30" t="s">
        <v>57</v>
      </c>
      <c r="E394" s="32" t="s">
        <v>4</v>
      </c>
    </row>
    <row r="395" spans="5:5" ht="12.75" customHeight="1">
      <c r="E395" s="31" t="s">
        <v>4</v>
      </c>
    </row>
    <row r="396" spans="1:16" ht="12.75" customHeight="1">
      <c r="A396" t="s">
        <v>50</v>
      </c>
      <c s="6" t="s">
        <v>1530</v>
      </c>
      <c s="6" t="s">
        <v>3375</v>
      </c>
      <c t="s">
        <v>4</v>
      </c>
      <c s="26" t="s">
        <v>3376</v>
      </c>
      <c s="27" t="s">
        <v>782</v>
      </c>
      <c s="28">
        <v>645.179</v>
      </c>
      <c s="27">
        <v>0</v>
      </c>
      <c s="27">
        <f>ROUND(G396*H396,6)</f>
      </c>
      <c r="L396" s="29">
        <v>0</v>
      </c>
      <c s="24">
        <f>ROUND(ROUND(L396,2)*ROUND(G396,3),2)</f>
      </c>
      <c s="27" t="s">
        <v>2797</v>
      </c>
      <c>
        <f>(M396*21)/100</f>
      </c>
      <c t="s">
        <v>27</v>
      </c>
    </row>
    <row r="397" spans="1:5" ht="12.75" customHeight="1">
      <c r="A397" s="30" t="s">
        <v>56</v>
      </c>
      <c r="E397" s="31" t="s">
        <v>3377</v>
      </c>
    </row>
    <row r="398" spans="1:5" ht="12.75" customHeight="1">
      <c r="A398" s="30" t="s">
        <v>57</v>
      </c>
      <c r="E398" s="32" t="s">
        <v>4</v>
      </c>
    </row>
    <row r="399" spans="5:5" ht="12.75" customHeight="1">
      <c r="E399" s="31" t="s">
        <v>3378</v>
      </c>
    </row>
    <row r="400" spans="1:16" ht="12.75" customHeight="1">
      <c r="A400" t="s">
        <v>50</v>
      </c>
      <c s="6" t="s">
        <v>1531</v>
      </c>
      <c s="6" t="s">
        <v>3379</v>
      </c>
      <c t="s">
        <v>4</v>
      </c>
      <c s="26" t="s">
        <v>3380</v>
      </c>
      <c s="27" t="s">
        <v>782</v>
      </c>
      <c s="28">
        <v>277.774</v>
      </c>
      <c s="27">
        <v>0</v>
      </c>
      <c s="27">
        <f>ROUND(G400*H400,6)</f>
      </c>
      <c r="L400" s="29">
        <v>0</v>
      </c>
      <c s="24">
        <f>ROUND(ROUND(L400,2)*ROUND(G400,3),2)</f>
      </c>
      <c s="27" t="s">
        <v>2797</v>
      </c>
      <c>
        <f>(M400*21)/100</f>
      </c>
      <c t="s">
        <v>27</v>
      </c>
    </row>
    <row r="401" spans="1:5" ht="12.75" customHeight="1">
      <c r="A401" s="30" t="s">
        <v>56</v>
      </c>
      <c r="E401" s="31" t="s">
        <v>3381</v>
      </c>
    </row>
    <row r="402" spans="1:5" ht="12.75" customHeight="1">
      <c r="A402" s="30" t="s">
        <v>57</v>
      </c>
      <c r="E402" s="32" t="s">
        <v>4</v>
      </c>
    </row>
    <row r="403" spans="5:5" ht="12.75" customHeight="1">
      <c r="E403" s="31" t="s">
        <v>3378</v>
      </c>
    </row>
    <row r="404" spans="1:16" ht="12.75" customHeight="1">
      <c r="A404" t="s">
        <v>50</v>
      </c>
      <c s="6" t="s">
        <v>1532</v>
      </c>
      <c s="6" t="s">
        <v>3382</v>
      </c>
      <c t="s">
        <v>4</v>
      </c>
      <c s="26" t="s">
        <v>3383</v>
      </c>
      <c s="27" t="s">
        <v>782</v>
      </c>
      <c s="28">
        <v>1290.358</v>
      </c>
      <c s="27">
        <v>0.0004</v>
      </c>
      <c s="27">
        <f>ROUND(G404*H404,6)</f>
      </c>
      <c r="L404" s="29">
        <v>0</v>
      </c>
      <c s="24">
        <f>ROUND(ROUND(L404,2)*ROUND(G404,3),2)</f>
      </c>
      <c s="27" t="s">
        <v>2797</v>
      </c>
      <c>
        <f>(M404*21)/100</f>
      </c>
      <c t="s">
        <v>27</v>
      </c>
    </row>
    <row r="405" spans="1:5" ht="12.75" customHeight="1">
      <c r="A405" s="30" t="s">
        <v>56</v>
      </c>
      <c r="E405" s="31" t="s">
        <v>3384</v>
      </c>
    </row>
    <row r="406" spans="1:5" ht="12.75" customHeight="1">
      <c r="A406" s="30" t="s">
        <v>57</v>
      </c>
      <c r="E406" s="32" t="s">
        <v>4</v>
      </c>
    </row>
    <row r="407" spans="5:5" ht="12.75" customHeight="1">
      <c r="E407" s="31" t="s">
        <v>3385</v>
      </c>
    </row>
    <row r="408" spans="1:16" ht="12.75" customHeight="1">
      <c r="A408" t="s">
        <v>50</v>
      </c>
      <c s="6" t="s">
        <v>1533</v>
      </c>
      <c s="6" t="s">
        <v>3386</v>
      </c>
      <c t="s">
        <v>4</v>
      </c>
      <c s="26" t="s">
        <v>3387</v>
      </c>
      <c s="27" t="s">
        <v>782</v>
      </c>
      <c s="28">
        <v>555.548</v>
      </c>
      <c s="27">
        <v>0.0004</v>
      </c>
      <c s="27">
        <f>ROUND(G408*H408,6)</f>
      </c>
      <c r="L408" s="29">
        <v>0</v>
      </c>
      <c s="24">
        <f>ROUND(ROUND(L408,2)*ROUND(G408,3),2)</f>
      </c>
      <c s="27" t="s">
        <v>2797</v>
      </c>
      <c>
        <f>(M408*21)/100</f>
      </c>
      <c t="s">
        <v>27</v>
      </c>
    </row>
    <row r="409" spans="1:5" ht="12.75" customHeight="1">
      <c r="A409" s="30" t="s">
        <v>56</v>
      </c>
      <c r="E409" s="31" t="s">
        <v>3388</v>
      </c>
    </row>
    <row r="410" spans="1:5" ht="12.75" customHeight="1">
      <c r="A410" s="30" t="s">
        <v>57</v>
      </c>
      <c r="E410" s="32" t="s">
        <v>4</v>
      </c>
    </row>
    <row r="411" spans="5:5" ht="12.75" customHeight="1">
      <c r="E411" s="31" t="s">
        <v>3385</v>
      </c>
    </row>
    <row r="412" spans="1:16" ht="12.75" customHeight="1">
      <c r="A412" t="s">
        <v>50</v>
      </c>
      <c s="6" t="s">
        <v>1535</v>
      </c>
      <c s="6" t="s">
        <v>3393</v>
      </c>
      <c t="s">
        <v>4</v>
      </c>
      <c s="26" t="s">
        <v>3394</v>
      </c>
      <c s="27" t="s">
        <v>782</v>
      </c>
      <c s="28">
        <v>198.49</v>
      </c>
      <c s="27">
        <v>0</v>
      </c>
      <c s="27">
        <f>ROUND(G412*H412,6)</f>
      </c>
      <c r="L412" s="29">
        <v>0</v>
      </c>
      <c s="24">
        <f>ROUND(ROUND(L412,2)*ROUND(G412,3),2)</f>
      </c>
      <c s="27" t="s">
        <v>2797</v>
      </c>
      <c>
        <f>(M412*21)/100</f>
      </c>
      <c t="s">
        <v>27</v>
      </c>
    </row>
    <row r="413" spans="1:5" ht="12.75" customHeight="1">
      <c r="A413" s="30" t="s">
        <v>56</v>
      </c>
      <c r="E413" s="31" t="s">
        <v>3395</v>
      </c>
    </row>
    <row r="414" spans="1:5" ht="12.75" customHeight="1">
      <c r="A414" s="30" t="s">
        <v>57</v>
      </c>
      <c r="E414" s="32" t="s">
        <v>4</v>
      </c>
    </row>
    <row r="415" spans="5:5" ht="12.75" customHeight="1">
      <c r="E415" s="31" t="s">
        <v>3392</v>
      </c>
    </row>
    <row r="416" spans="1:16" ht="12.75" customHeight="1">
      <c r="A416" t="s">
        <v>50</v>
      </c>
      <c s="6" t="s">
        <v>1539</v>
      </c>
      <c s="6" t="s">
        <v>3956</v>
      </c>
      <c t="s">
        <v>4</v>
      </c>
      <c s="26" t="s">
        <v>3957</v>
      </c>
      <c s="27" t="s">
        <v>782</v>
      </c>
      <c s="28">
        <v>4.71</v>
      </c>
      <c s="27">
        <v>0.006</v>
      </c>
      <c s="27">
        <f>ROUND(G416*H416,6)</f>
      </c>
      <c r="L416" s="29">
        <v>0</v>
      </c>
      <c s="24">
        <f>ROUND(ROUND(L416,2)*ROUND(G416,3),2)</f>
      </c>
      <c s="27" t="s">
        <v>2797</v>
      </c>
      <c>
        <f>(M416*21)/100</f>
      </c>
      <c t="s">
        <v>27</v>
      </c>
    </row>
    <row r="417" spans="1:5" ht="12.75" customHeight="1">
      <c r="A417" s="30" t="s">
        <v>56</v>
      </c>
      <c r="E417" s="31" t="s">
        <v>3958</v>
      </c>
    </row>
    <row r="418" spans="1:5" ht="12.75" customHeight="1">
      <c r="A418" s="30" t="s">
        <v>57</v>
      </c>
      <c r="E418" s="32" t="s">
        <v>4</v>
      </c>
    </row>
    <row r="419" spans="5:5" ht="12.75" customHeight="1">
      <c r="E419" s="31" t="s">
        <v>4</v>
      </c>
    </row>
    <row r="420" spans="1:16" ht="12.75" customHeight="1">
      <c r="A420" t="s">
        <v>50</v>
      </c>
      <c s="6" t="s">
        <v>1542</v>
      </c>
      <c s="6" t="s">
        <v>3959</v>
      </c>
      <c t="s">
        <v>4</v>
      </c>
      <c s="26" t="s">
        <v>3960</v>
      </c>
      <c s="27" t="s">
        <v>782</v>
      </c>
      <c s="28">
        <v>1.374</v>
      </c>
      <c s="27">
        <v>0.00603</v>
      </c>
      <c s="27">
        <f>ROUND(G420*H420,6)</f>
      </c>
      <c r="L420" s="29">
        <v>0</v>
      </c>
      <c s="24">
        <f>ROUND(ROUND(L420,2)*ROUND(G420,3),2)</f>
      </c>
      <c s="27" t="s">
        <v>2797</v>
      </c>
      <c>
        <f>(M420*21)/100</f>
      </c>
      <c t="s">
        <v>27</v>
      </c>
    </row>
    <row r="421" spans="1:5" ht="12.75" customHeight="1">
      <c r="A421" s="30" t="s">
        <v>56</v>
      </c>
      <c r="E421" s="31" t="s">
        <v>3961</v>
      </c>
    </row>
    <row r="422" spans="1:5" ht="12.75" customHeight="1">
      <c r="A422" s="30" t="s">
        <v>57</v>
      </c>
      <c r="E422" s="32" t="s">
        <v>4</v>
      </c>
    </row>
    <row r="423" spans="5:5" ht="12.75" customHeight="1">
      <c r="E423" s="31" t="s">
        <v>4</v>
      </c>
    </row>
    <row r="424" spans="1:16" ht="12.75" customHeight="1">
      <c r="A424" t="s">
        <v>50</v>
      </c>
      <c s="6" t="s">
        <v>1543</v>
      </c>
      <c s="6" t="s">
        <v>3396</v>
      </c>
      <c t="s">
        <v>4</v>
      </c>
      <c s="26" t="s">
        <v>3397</v>
      </c>
      <c s="27" t="s">
        <v>782</v>
      </c>
      <c s="28">
        <v>553.52</v>
      </c>
      <c s="27">
        <v>0</v>
      </c>
      <c s="27">
        <f>ROUND(G424*H424,6)</f>
      </c>
      <c r="L424" s="29">
        <v>0</v>
      </c>
      <c s="24">
        <f>ROUND(ROUND(L424,2)*ROUND(G424,3),2)</f>
      </c>
      <c s="27" t="s">
        <v>2797</v>
      </c>
      <c>
        <f>(M424*21)/100</f>
      </c>
      <c t="s">
        <v>27</v>
      </c>
    </row>
    <row r="425" spans="1:5" ht="12.75" customHeight="1">
      <c r="A425" s="30" t="s">
        <v>56</v>
      </c>
      <c r="E425" s="31" t="s">
        <v>3398</v>
      </c>
    </row>
    <row r="426" spans="1:5" ht="12.75" customHeight="1">
      <c r="A426" s="30" t="s">
        <v>57</v>
      </c>
      <c r="E426" s="32" t="s">
        <v>4</v>
      </c>
    </row>
    <row r="427" spans="5:5" ht="12.75" customHeight="1">
      <c r="E427" s="31" t="s">
        <v>3399</v>
      </c>
    </row>
    <row r="428" spans="1:16" ht="12.75" customHeight="1">
      <c r="A428" t="s">
        <v>50</v>
      </c>
      <c s="6" t="s">
        <v>1545</v>
      </c>
      <c s="6" t="s">
        <v>3400</v>
      </c>
      <c t="s">
        <v>4</v>
      </c>
      <c s="26" t="s">
        <v>3401</v>
      </c>
      <c s="27" t="s">
        <v>782</v>
      </c>
      <c s="28">
        <v>1198.699</v>
      </c>
      <c s="27">
        <v>0</v>
      </c>
      <c s="27">
        <f>ROUND(G428*H428,6)</f>
      </c>
      <c r="L428" s="29">
        <v>0</v>
      </c>
      <c s="24">
        <f>ROUND(ROUND(L428,2)*ROUND(G428,3),2)</f>
      </c>
      <c s="27" t="s">
        <v>2797</v>
      </c>
      <c>
        <f>(M428*21)/100</f>
      </c>
      <c t="s">
        <v>27</v>
      </c>
    </row>
    <row r="429" spans="1:5" ht="12.75" customHeight="1">
      <c r="A429" s="30" t="s">
        <v>56</v>
      </c>
      <c r="E429" s="31" t="s">
        <v>3402</v>
      </c>
    </row>
    <row r="430" spans="1:5" ht="12.75" customHeight="1">
      <c r="A430" s="30" t="s">
        <v>57</v>
      </c>
      <c r="E430" s="32" t="s">
        <v>4</v>
      </c>
    </row>
    <row r="431" spans="5:5" ht="12.75" customHeight="1">
      <c r="E431" s="31" t="s">
        <v>3399</v>
      </c>
    </row>
    <row r="432" spans="1:16" ht="12.75" customHeight="1">
      <c r="A432" t="s">
        <v>50</v>
      </c>
      <c s="6" t="s">
        <v>1548</v>
      </c>
      <c s="6" t="s">
        <v>3403</v>
      </c>
      <c t="s">
        <v>4</v>
      </c>
      <c s="26" t="s">
        <v>3404</v>
      </c>
      <c s="27" t="s">
        <v>782</v>
      </c>
      <c s="28">
        <v>210.388</v>
      </c>
      <c s="27">
        <v>0</v>
      </c>
      <c s="27">
        <f>ROUND(G432*H432,6)</f>
      </c>
      <c r="L432" s="29">
        <v>0</v>
      </c>
      <c s="24">
        <f>ROUND(ROUND(L432,2)*ROUND(G432,3),2)</f>
      </c>
      <c s="27" t="s">
        <v>2797</v>
      </c>
      <c>
        <f>(M432*21)/100</f>
      </c>
      <c t="s">
        <v>27</v>
      </c>
    </row>
    <row r="433" spans="1:5" ht="12.75" customHeight="1">
      <c r="A433" s="30" t="s">
        <v>56</v>
      </c>
      <c r="E433" s="31" t="s">
        <v>3405</v>
      </c>
    </row>
    <row r="434" spans="1:5" ht="12.75" customHeight="1">
      <c r="A434" s="30" t="s">
        <v>57</v>
      </c>
      <c r="E434" s="32" t="s">
        <v>4</v>
      </c>
    </row>
    <row r="435" spans="5:5" ht="12.75" customHeight="1">
      <c r="E435" s="31" t="s">
        <v>3399</v>
      </c>
    </row>
    <row r="436" spans="1:13" ht="12.75" customHeight="1">
      <c r="A436" t="s">
        <v>47</v>
      </c>
      <c r="C436" s="7" t="s">
        <v>3412</v>
      </c>
      <c r="E436" s="25" t="s">
        <v>3413</v>
      </c>
      <c r="J436" s="24">
        <f>0</f>
      </c>
      <c s="24">
        <f>0</f>
      </c>
      <c s="24">
        <f>0+L437+L441+L445+L449+L453+L457+L461+L465+L469+L473+L477+L481+L485+L489+L493</f>
      </c>
      <c s="24">
        <f>0+M437+M441+M445+M449+M453+M457+M461+M465+M469+M473+M477+M481+M485+M489+M493</f>
      </c>
    </row>
    <row r="437" spans="1:16" ht="12.75" customHeight="1">
      <c r="A437" t="s">
        <v>50</v>
      </c>
      <c s="6" t="s">
        <v>1791</v>
      </c>
      <c s="6" t="s">
        <v>3362</v>
      </c>
      <c t="s">
        <v>4</v>
      </c>
      <c s="26" t="s">
        <v>3363</v>
      </c>
      <c s="27" t="s">
        <v>3364</v>
      </c>
      <c s="28">
        <v>166.039</v>
      </c>
      <c s="27">
        <v>0.001</v>
      </c>
      <c s="27">
        <f>ROUND(G437*H437,6)</f>
      </c>
      <c r="L437" s="29">
        <v>0</v>
      </c>
      <c s="24">
        <f>ROUND(ROUND(L437,2)*ROUND(G437,3),2)</f>
      </c>
      <c s="27" t="s">
        <v>2797</v>
      </c>
      <c>
        <f>(M437*21)/100</f>
      </c>
      <c t="s">
        <v>27</v>
      </c>
    </row>
    <row r="438" spans="1:5" ht="12.75" customHeight="1">
      <c r="A438" s="30" t="s">
        <v>56</v>
      </c>
      <c r="E438" s="31" t="s">
        <v>3363</v>
      </c>
    </row>
    <row r="439" spans="1:5" ht="12.75" customHeight="1">
      <c r="A439" s="30" t="s">
        <v>57</v>
      </c>
      <c r="E439" s="32" t="s">
        <v>4</v>
      </c>
    </row>
    <row r="440" spans="5:5" ht="12.75" customHeight="1">
      <c r="E440" s="31" t="s">
        <v>4</v>
      </c>
    </row>
    <row r="441" spans="1:16" ht="12.75" customHeight="1">
      <c r="A441" t="s">
        <v>50</v>
      </c>
      <c s="6" t="s">
        <v>1792</v>
      </c>
      <c s="6" t="s">
        <v>3414</v>
      </c>
      <c t="s">
        <v>4</v>
      </c>
      <c s="26" t="s">
        <v>3415</v>
      </c>
      <c s="27" t="s">
        <v>782</v>
      </c>
      <c s="28">
        <v>2197.556</v>
      </c>
      <c s="27">
        <v>0.0022</v>
      </c>
      <c s="27">
        <f>ROUND(G441*H441,6)</f>
      </c>
      <c r="L441" s="29">
        <v>0</v>
      </c>
      <c s="24">
        <f>ROUND(ROUND(L441,2)*ROUND(G441,3),2)</f>
      </c>
      <c s="27" t="s">
        <v>2797</v>
      </c>
      <c>
        <f>(M441*21)/100</f>
      </c>
      <c t="s">
        <v>27</v>
      </c>
    </row>
    <row r="442" spans="1:5" ht="12.75" customHeight="1">
      <c r="A442" s="30" t="s">
        <v>56</v>
      </c>
      <c r="E442" s="31" t="s">
        <v>3415</v>
      </c>
    </row>
    <row r="443" spans="1:5" ht="12.75" customHeight="1">
      <c r="A443" s="30" t="s">
        <v>57</v>
      </c>
      <c r="E443" s="32" t="s">
        <v>4</v>
      </c>
    </row>
    <row r="444" spans="5:5" ht="12.75" customHeight="1">
      <c r="E444" s="31" t="s">
        <v>4</v>
      </c>
    </row>
    <row r="445" spans="1:16" ht="12.75" customHeight="1">
      <c r="A445" t="s">
        <v>50</v>
      </c>
      <c s="6" t="s">
        <v>1793</v>
      </c>
      <c s="6" t="s">
        <v>3367</v>
      </c>
      <c t="s">
        <v>4</v>
      </c>
      <c s="26" t="s">
        <v>3368</v>
      </c>
      <c s="27" t="s">
        <v>782</v>
      </c>
      <c s="28">
        <v>675.258</v>
      </c>
      <c s="27">
        <v>0.001</v>
      </c>
      <c s="27">
        <f>ROUND(G445*H445,6)</f>
      </c>
      <c r="L445" s="29">
        <v>0</v>
      </c>
      <c s="24">
        <f>ROUND(ROUND(L445,2)*ROUND(G445,3),2)</f>
      </c>
      <c s="27" t="s">
        <v>2797</v>
      </c>
      <c>
        <f>(M445*21)/100</f>
      </c>
      <c t="s">
        <v>27</v>
      </c>
    </row>
    <row r="446" spans="1:5" ht="12.75" customHeight="1">
      <c r="A446" s="30" t="s">
        <v>56</v>
      </c>
      <c r="E446" s="31" t="s">
        <v>3368</v>
      </c>
    </row>
    <row r="447" spans="1:5" ht="12.75" customHeight="1">
      <c r="A447" s="30" t="s">
        <v>57</v>
      </c>
      <c r="E447" s="32" t="s">
        <v>4</v>
      </c>
    </row>
    <row r="448" spans="5:5" ht="12.75" customHeight="1">
      <c r="E448" s="31" t="s">
        <v>4</v>
      </c>
    </row>
    <row r="449" spans="1:16" ht="12.75" customHeight="1">
      <c r="A449" t="s">
        <v>50</v>
      </c>
      <c s="6" t="s">
        <v>1794</v>
      </c>
      <c s="6" t="s">
        <v>3371</v>
      </c>
      <c t="s">
        <v>4</v>
      </c>
      <c s="26" t="s">
        <v>3372</v>
      </c>
      <c s="27" t="s">
        <v>782</v>
      </c>
      <c s="28">
        <v>2197.556</v>
      </c>
      <c s="27">
        <v>0.0003</v>
      </c>
      <c s="27">
        <f>ROUND(G449*H449,6)</f>
      </c>
      <c r="L449" s="29">
        <v>0</v>
      </c>
      <c s="24">
        <f>ROUND(ROUND(L449,2)*ROUND(G449,3),2)</f>
      </c>
      <c s="27" t="s">
        <v>2797</v>
      </c>
      <c>
        <f>(M449*21)/100</f>
      </c>
      <c t="s">
        <v>27</v>
      </c>
    </row>
    <row r="450" spans="1:5" ht="12.75" customHeight="1">
      <c r="A450" s="30" t="s">
        <v>56</v>
      </c>
      <c r="E450" s="31" t="s">
        <v>3372</v>
      </c>
    </row>
    <row r="451" spans="1:5" ht="12.75" customHeight="1">
      <c r="A451" s="30" t="s">
        <v>57</v>
      </c>
      <c r="E451" s="32" t="s">
        <v>4</v>
      </c>
    </row>
    <row r="452" spans="5:5" ht="12.75" customHeight="1">
      <c r="E452" s="31" t="s">
        <v>4</v>
      </c>
    </row>
    <row r="453" spans="1:16" ht="12.75" customHeight="1">
      <c r="A453" t="s">
        <v>50</v>
      </c>
      <c s="6" t="s">
        <v>1795</v>
      </c>
      <c s="6" t="s">
        <v>3416</v>
      </c>
      <c t="s">
        <v>4</v>
      </c>
      <c s="26" t="s">
        <v>3417</v>
      </c>
      <c s="27" t="s">
        <v>782</v>
      </c>
      <c s="28">
        <v>664.155</v>
      </c>
      <c s="27">
        <v>0</v>
      </c>
      <c s="27">
        <f>ROUND(G453*H453,6)</f>
      </c>
      <c r="L453" s="29">
        <v>0</v>
      </c>
      <c s="24">
        <f>ROUND(ROUND(L453,2)*ROUND(G453,3),2)</f>
      </c>
      <c s="27" t="s">
        <v>2797</v>
      </c>
      <c>
        <f>(M453*21)/100</f>
      </c>
      <c t="s">
        <v>27</v>
      </c>
    </row>
    <row r="454" spans="1:5" ht="12.75" customHeight="1">
      <c r="A454" s="30" t="s">
        <v>56</v>
      </c>
      <c r="E454" s="31" t="s">
        <v>3418</v>
      </c>
    </row>
    <row r="455" spans="1:5" ht="12.75" customHeight="1">
      <c r="A455" s="30" t="s">
        <v>57</v>
      </c>
      <c r="E455" s="32" t="s">
        <v>4</v>
      </c>
    </row>
    <row r="456" spans="5:5" ht="12.75" customHeight="1">
      <c r="E456" s="31" t="s">
        <v>3419</v>
      </c>
    </row>
    <row r="457" spans="1:16" ht="12.75" customHeight="1">
      <c r="A457" t="s">
        <v>50</v>
      </c>
      <c s="6" t="s">
        <v>1796</v>
      </c>
      <c s="6" t="s">
        <v>3420</v>
      </c>
      <c t="s">
        <v>4</v>
      </c>
      <c s="26" t="s">
        <v>3421</v>
      </c>
      <c s="27" t="s">
        <v>782</v>
      </c>
      <c s="28">
        <v>587.181</v>
      </c>
      <c s="27">
        <v>0.00036</v>
      </c>
      <c s="27">
        <f>ROUND(G457*H457,6)</f>
      </c>
      <c r="L457" s="29">
        <v>0</v>
      </c>
      <c s="24">
        <f>ROUND(ROUND(L457,2)*ROUND(G457,3),2)</f>
      </c>
      <c s="27" t="s">
        <v>2797</v>
      </c>
      <c>
        <f>(M457*21)/100</f>
      </c>
      <c t="s">
        <v>27</v>
      </c>
    </row>
    <row r="458" spans="1:5" ht="12.75" customHeight="1">
      <c r="A458" s="30" t="s">
        <v>56</v>
      </c>
      <c r="E458" s="31" t="s">
        <v>3422</v>
      </c>
    </row>
    <row r="459" spans="1:5" ht="12.75" customHeight="1">
      <c r="A459" s="30" t="s">
        <v>57</v>
      </c>
      <c r="E459" s="32" t="s">
        <v>4</v>
      </c>
    </row>
    <row r="460" spans="5:5" ht="12.75" customHeight="1">
      <c r="E460" s="31" t="s">
        <v>3423</v>
      </c>
    </row>
    <row r="461" spans="1:16" ht="12.75" customHeight="1">
      <c r="A461" t="s">
        <v>50</v>
      </c>
      <c s="6" t="s">
        <v>1797</v>
      </c>
      <c s="6" t="s">
        <v>3424</v>
      </c>
      <c t="s">
        <v>4</v>
      </c>
      <c s="26" t="s">
        <v>3425</v>
      </c>
      <c s="27" t="s">
        <v>82</v>
      </c>
      <c s="28">
        <v>94.34</v>
      </c>
      <c s="27">
        <v>0.0006</v>
      </c>
      <c s="27">
        <f>ROUND(G461*H461,6)</f>
      </c>
      <c r="L461" s="29">
        <v>0</v>
      </c>
      <c s="24">
        <f>ROUND(ROUND(L461,2)*ROUND(G461,3),2)</f>
      </c>
      <c s="27" t="s">
        <v>2797</v>
      </c>
      <c>
        <f>(M461*21)/100</f>
      </c>
      <c t="s">
        <v>27</v>
      </c>
    </row>
    <row r="462" spans="1:5" ht="12.75" customHeight="1">
      <c r="A462" s="30" t="s">
        <v>56</v>
      </c>
      <c r="E462" s="31" t="s">
        <v>3426</v>
      </c>
    </row>
    <row r="463" spans="1:5" ht="12.75" customHeight="1">
      <c r="A463" s="30" t="s">
        <v>57</v>
      </c>
      <c r="E463" s="32" t="s">
        <v>4</v>
      </c>
    </row>
    <row r="464" spans="5:5" ht="12.75" customHeight="1">
      <c r="E464" s="31" t="s">
        <v>3427</v>
      </c>
    </row>
    <row r="465" spans="1:16" ht="12.75" customHeight="1">
      <c r="A465" t="s">
        <v>50</v>
      </c>
      <c s="6" t="s">
        <v>1798</v>
      </c>
      <c s="6" t="s">
        <v>3428</v>
      </c>
      <c t="s">
        <v>4</v>
      </c>
      <c s="26" t="s">
        <v>3429</v>
      </c>
      <c s="27" t="s">
        <v>82</v>
      </c>
      <c s="28">
        <v>93.14</v>
      </c>
      <c s="27">
        <v>0.0006</v>
      </c>
      <c s="27">
        <f>ROUND(G465*H465,6)</f>
      </c>
      <c r="L465" s="29">
        <v>0</v>
      </c>
      <c s="24">
        <f>ROUND(ROUND(L465,2)*ROUND(G465,3),2)</f>
      </c>
      <c s="27" t="s">
        <v>2797</v>
      </c>
      <c>
        <f>(M465*21)/100</f>
      </c>
      <c t="s">
        <v>27</v>
      </c>
    </row>
    <row r="466" spans="1:5" ht="12.75" customHeight="1">
      <c r="A466" s="30" t="s">
        <v>56</v>
      </c>
      <c r="E466" s="31" t="s">
        <v>3430</v>
      </c>
    </row>
    <row r="467" spans="1:5" ht="12.75" customHeight="1">
      <c r="A467" s="30" t="s">
        <v>57</v>
      </c>
      <c r="E467" s="32" t="s">
        <v>4</v>
      </c>
    </row>
    <row r="468" spans="5:5" ht="12.75" customHeight="1">
      <c r="E468" s="31" t="s">
        <v>3427</v>
      </c>
    </row>
    <row r="469" spans="1:16" ht="12.75" customHeight="1">
      <c r="A469" t="s">
        <v>50</v>
      </c>
      <c s="6" t="s">
        <v>1799</v>
      </c>
      <c s="6" t="s">
        <v>3962</v>
      </c>
      <c t="s">
        <v>4</v>
      </c>
      <c s="26" t="s">
        <v>3963</v>
      </c>
      <c s="27" t="s">
        <v>82</v>
      </c>
      <c s="28">
        <v>32.8</v>
      </c>
      <c s="27">
        <v>0.0015</v>
      </c>
      <c s="27">
        <f>ROUND(G469*H469,6)</f>
      </c>
      <c r="L469" s="29">
        <v>0</v>
      </c>
      <c s="24">
        <f>ROUND(ROUND(L469,2)*ROUND(G469,3),2)</f>
      </c>
      <c s="27" t="s">
        <v>2797</v>
      </c>
      <c>
        <f>(M469*21)/100</f>
      </c>
      <c t="s">
        <v>27</v>
      </c>
    </row>
    <row r="470" spans="1:5" ht="12.75" customHeight="1">
      <c r="A470" s="30" t="s">
        <v>56</v>
      </c>
      <c r="E470" s="31" t="s">
        <v>3964</v>
      </c>
    </row>
    <row r="471" spans="1:5" ht="12.75" customHeight="1">
      <c r="A471" s="30" t="s">
        <v>57</v>
      </c>
      <c r="E471" s="32" t="s">
        <v>4</v>
      </c>
    </row>
    <row r="472" spans="5:5" ht="12.75" customHeight="1">
      <c r="E472" s="31" t="s">
        <v>3427</v>
      </c>
    </row>
    <row r="473" spans="1:16" ht="12.75" customHeight="1">
      <c r="A473" t="s">
        <v>50</v>
      </c>
      <c s="6" t="s">
        <v>1800</v>
      </c>
      <c s="6" t="s">
        <v>3965</v>
      </c>
      <c t="s">
        <v>4</v>
      </c>
      <c s="26" t="s">
        <v>3966</v>
      </c>
      <c s="27" t="s">
        <v>82</v>
      </c>
      <c s="28">
        <v>32.6</v>
      </c>
      <c s="27">
        <v>0.00162</v>
      </c>
      <c s="27">
        <f>ROUND(G473*H473,6)</f>
      </c>
      <c r="L473" s="29">
        <v>0</v>
      </c>
      <c s="24">
        <f>ROUND(ROUND(L473,2)*ROUND(G473,3),2)</f>
      </c>
      <c s="27" t="s">
        <v>2797</v>
      </c>
      <c>
        <f>(M473*21)/100</f>
      </c>
      <c t="s">
        <v>27</v>
      </c>
    </row>
    <row r="474" spans="1:5" ht="12.75" customHeight="1">
      <c r="A474" s="30" t="s">
        <v>56</v>
      </c>
      <c r="E474" s="31" t="s">
        <v>3967</v>
      </c>
    </row>
    <row r="475" spans="1:5" ht="12.75" customHeight="1">
      <c r="A475" s="30" t="s">
        <v>57</v>
      </c>
      <c r="E475" s="32" t="s">
        <v>4</v>
      </c>
    </row>
    <row r="476" spans="5:5" ht="12.75" customHeight="1">
      <c r="E476" s="31" t="s">
        <v>3427</v>
      </c>
    </row>
    <row r="477" spans="1:16" ht="12.75" customHeight="1">
      <c r="A477" t="s">
        <v>50</v>
      </c>
      <c s="6" t="s">
        <v>1801</v>
      </c>
      <c s="6" t="s">
        <v>3968</v>
      </c>
      <c t="s">
        <v>4</v>
      </c>
      <c s="26" t="s">
        <v>3969</v>
      </c>
      <c s="27" t="s">
        <v>82</v>
      </c>
      <c s="28">
        <v>30.04</v>
      </c>
      <c s="27">
        <v>0.00162</v>
      </c>
      <c s="27">
        <f>ROUND(G477*H477,6)</f>
      </c>
      <c r="L477" s="29">
        <v>0</v>
      </c>
      <c s="24">
        <f>ROUND(ROUND(L477,2)*ROUND(G477,3),2)</f>
      </c>
      <c s="27" t="s">
        <v>2797</v>
      </c>
      <c>
        <f>(M477*21)/100</f>
      </c>
      <c t="s">
        <v>27</v>
      </c>
    </row>
    <row r="478" spans="1:5" ht="12.75" customHeight="1">
      <c r="A478" s="30" t="s">
        <v>56</v>
      </c>
      <c r="E478" s="31" t="s">
        <v>3970</v>
      </c>
    </row>
    <row r="479" spans="1:5" ht="12.75" customHeight="1">
      <c r="A479" s="30" t="s">
        <v>57</v>
      </c>
      <c r="E479" s="32" t="s">
        <v>4</v>
      </c>
    </row>
    <row r="480" spans="5:5" ht="12.75" customHeight="1">
      <c r="E480" s="31" t="s">
        <v>3427</v>
      </c>
    </row>
    <row r="481" spans="1:16" ht="12.75" customHeight="1">
      <c r="A481" t="s">
        <v>50</v>
      </c>
      <c s="6" t="s">
        <v>1802</v>
      </c>
      <c s="6" t="s">
        <v>3434</v>
      </c>
      <c t="s">
        <v>4</v>
      </c>
      <c s="26" t="s">
        <v>3435</v>
      </c>
      <c s="27" t="s">
        <v>782</v>
      </c>
      <c s="28">
        <v>87.803</v>
      </c>
      <c s="27">
        <v>0.00015</v>
      </c>
      <c s="27">
        <f>ROUND(G481*H481,6)</f>
      </c>
      <c r="L481" s="29">
        <v>0</v>
      </c>
      <c s="24">
        <f>ROUND(ROUND(L481,2)*ROUND(G481,3),2)</f>
      </c>
      <c s="27" t="s">
        <v>2797</v>
      </c>
      <c>
        <f>(M481*21)/100</f>
      </c>
      <c t="s">
        <v>27</v>
      </c>
    </row>
    <row r="482" spans="1:5" ht="12.75" customHeight="1">
      <c r="A482" s="30" t="s">
        <v>56</v>
      </c>
      <c r="E482" s="31" t="s">
        <v>3436</v>
      </c>
    </row>
    <row r="483" spans="1:5" ht="12.75" customHeight="1">
      <c r="A483" s="30" t="s">
        <v>57</v>
      </c>
      <c r="E483" s="32" t="s">
        <v>4</v>
      </c>
    </row>
    <row r="484" spans="5:5" ht="12.75" customHeight="1">
      <c r="E484" s="31" t="s">
        <v>3437</v>
      </c>
    </row>
    <row r="485" spans="1:16" ht="12.75" customHeight="1">
      <c r="A485" t="s">
        <v>50</v>
      </c>
      <c s="6" t="s">
        <v>1803</v>
      </c>
      <c s="6" t="s">
        <v>3971</v>
      </c>
      <c t="s">
        <v>4</v>
      </c>
      <c s="26" t="s">
        <v>3972</v>
      </c>
      <c s="27" t="s">
        <v>782</v>
      </c>
      <c s="28">
        <v>193.735</v>
      </c>
      <c s="27">
        <v>0.00024</v>
      </c>
      <c s="27">
        <f>ROUND(G485*H485,6)</f>
      </c>
      <c r="L485" s="29">
        <v>0</v>
      </c>
      <c s="24">
        <f>ROUND(ROUND(L485,2)*ROUND(G485,3),2)</f>
      </c>
      <c s="27" t="s">
        <v>2797</v>
      </c>
      <c>
        <f>(M485*21)/100</f>
      </c>
      <c t="s">
        <v>27</v>
      </c>
    </row>
    <row r="486" spans="1:5" ht="12.75" customHeight="1">
      <c r="A486" s="30" t="s">
        <v>56</v>
      </c>
      <c r="E486" s="31" t="s">
        <v>3973</v>
      </c>
    </row>
    <row r="487" spans="1:5" ht="12.75" customHeight="1">
      <c r="A487" s="30" t="s">
        <v>57</v>
      </c>
      <c r="E487" s="32" t="s">
        <v>4</v>
      </c>
    </row>
    <row r="488" spans="5:5" ht="12.75" customHeight="1">
      <c r="E488" s="31" t="s">
        <v>3437</v>
      </c>
    </row>
    <row r="489" spans="1:16" ht="12.75" customHeight="1">
      <c r="A489" t="s">
        <v>50</v>
      </c>
      <c s="6" t="s">
        <v>1804</v>
      </c>
      <c s="6" t="s">
        <v>3974</v>
      </c>
      <c t="s">
        <v>4</v>
      </c>
      <c s="26" t="s">
        <v>3975</v>
      </c>
      <c s="27" t="s">
        <v>782</v>
      </c>
      <c s="28">
        <v>378.044</v>
      </c>
      <c s="27">
        <v>0.00043</v>
      </c>
      <c s="27">
        <f>ROUND(G489*H489,6)</f>
      </c>
      <c r="L489" s="29">
        <v>0</v>
      </c>
      <c s="24">
        <f>ROUND(ROUND(L489,2)*ROUND(G489,3),2)</f>
      </c>
      <c s="27" t="s">
        <v>2797</v>
      </c>
      <c>
        <f>(M489*21)/100</f>
      </c>
      <c t="s">
        <v>27</v>
      </c>
    </row>
    <row r="490" spans="1:5" ht="12.75" customHeight="1">
      <c r="A490" s="30" t="s">
        <v>56</v>
      </c>
      <c r="E490" s="31" t="s">
        <v>3976</v>
      </c>
    </row>
    <row r="491" spans="1:5" ht="12.75" customHeight="1">
      <c r="A491" s="30" t="s">
        <v>57</v>
      </c>
      <c r="E491" s="32" t="s">
        <v>4</v>
      </c>
    </row>
    <row r="492" spans="5:5" ht="12.75" customHeight="1">
      <c r="E492" s="31" t="s">
        <v>3437</v>
      </c>
    </row>
    <row r="493" spans="1:16" ht="12.75" customHeight="1">
      <c r="A493" t="s">
        <v>50</v>
      </c>
      <c s="6" t="s">
        <v>1805</v>
      </c>
      <c s="6" t="s">
        <v>3441</v>
      </c>
      <c t="s">
        <v>4</v>
      </c>
      <c s="26" t="s">
        <v>3442</v>
      </c>
      <c s="27" t="s">
        <v>782</v>
      </c>
      <c s="28">
        <v>1910.918</v>
      </c>
      <c s="27">
        <v>0</v>
      </c>
      <c s="27">
        <f>ROUND(G493*H493,6)</f>
      </c>
      <c r="L493" s="29">
        <v>0</v>
      </c>
      <c s="24">
        <f>ROUND(ROUND(L493,2)*ROUND(G493,3),2)</f>
      </c>
      <c s="27" t="s">
        <v>2797</v>
      </c>
      <c>
        <f>(M493*21)/100</f>
      </c>
      <c t="s">
        <v>27</v>
      </c>
    </row>
    <row r="494" spans="1:5" ht="12.75" customHeight="1">
      <c r="A494" s="30" t="s">
        <v>56</v>
      </c>
      <c r="E494" s="31" t="s">
        <v>3443</v>
      </c>
    </row>
    <row r="495" spans="1:5" ht="12.75" customHeight="1">
      <c r="A495" s="30" t="s">
        <v>57</v>
      </c>
      <c r="E495" s="32" t="s">
        <v>4</v>
      </c>
    </row>
    <row r="496" spans="5:5" ht="12.75" customHeight="1">
      <c r="E496" s="31" t="s">
        <v>3444</v>
      </c>
    </row>
    <row r="497" spans="1:13" ht="12.75" customHeight="1">
      <c r="A497" t="s">
        <v>47</v>
      </c>
      <c r="C497" s="7" t="s">
        <v>3445</v>
      </c>
      <c r="E497" s="25" t="s">
        <v>3446</v>
      </c>
      <c r="J497" s="24">
        <f>0</f>
      </c>
      <c s="24">
        <f>0</f>
      </c>
      <c s="24">
        <f>0+L498+L502+L506+L510+L514+L518+L522+L526+L530+L534+L538+L542+L546+L550+L554</f>
      </c>
      <c s="24">
        <f>0+M498+M502+M506+M510+M514+M518+M522+M526+M530+M534+M538+M542+M546+M550+M554</f>
      </c>
    </row>
    <row r="498" spans="1:16" ht="12.75" customHeight="1">
      <c r="A498" t="s">
        <v>50</v>
      </c>
      <c s="6" t="s">
        <v>1806</v>
      </c>
      <c s="6" t="s">
        <v>3977</v>
      </c>
      <c t="s">
        <v>4</v>
      </c>
      <c s="26" t="s">
        <v>3978</v>
      </c>
      <c s="27" t="s">
        <v>782</v>
      </c>
      <c s="28">
        <v>92.517</v>
      </c>
      <c s="27">
        <v>0.0021</v>
      </c>
      <c s="27">
        <f>ROUND(G498*H498,6)</f>
      </c>
      <c r="L498" s="29">
        <v>0</v>
      </c>
      <c s="24">
        <f>ROUND(ROUND(L498,2)*ROUND(G498,3),2)</f>
      </c>
      <c s="27" t="s">
        <v>2797</v>
      </c>
      <c>
        <f>(M498*21)/100</f>
      </c>
      <c t="s">
        <v>27</v>
      </c>
    </row>
    <row r="499" spans="1:5" ht="12.75" customHeight="1">
      <c r="A499" s="30" t="s">
        <v>56</v>
      </c>
      <c r="E499" s="31" t="s">
        <v>3978</v>
      </c>
    </row>
    <row r="500" spans="1:5" ht="12.75" customHeight="1">
      <c r="A500" s="30" t="s">
        <v>57</v>
      </c>
      <c r="E500" s="32" t="s">
        <v>4</v>
      </c>
    </row>
    <row r="501" spans="5:5" ht="12.75" customHeight="1">
      <c r="E501" s="31" t="s">
        <v>4</v>
      </c>
    </row>
    <row r="502" spans="1:16" ht="12.75" customHeight="1">
      <c r="A502" t="s">
        <v>50</v>
      </c>
      <c s="6" t="s">
        <v>1807</v>
      </c>
      <c s="6" t="s">
        <v>3979</v>
      </c>
      <c t="s">
        <v>4</v>
      </c>
      <c s="26" t="s">
        <v>3980</v>
      </c>
      <c s="27" t="s">
        <v>782</v>
      </c>
      <c s="28">
        <v>398.798</v>
      </c>
      <c s="27">
        <v>0.0049</v>
      </c>
      <c s="27">
        <f>ROUND(G502*H502,6)</f>
      </c>
      <c r="L502" s="29">
        <v>0</v>
      </c>
      <c s="24">
        <f>ROUND(ROUND(L502,2)*ROUND(G502,3),2)</f>
      </c>
      <c s="27" t="s">
        <v>2797</v>
      </c>
      <c>
        <f>(M502*21)/100</f>
      </c>
      <c t="s">
        <v>27</v>
      </c>
    </row>
    <row r="503" spans="1:5" ht="12.75" customHeight="1">
      <c r="A503" s="30" t="s">
        <v>56</v>
      </c>
      <c r="E503" s="31" t="s">
        <v>3980</v>
      </c>
    </row>
    <row r="504" spans="1:5" ht="12.75" customHeight="1">
      <c r="A504" s="30" t="s">
        <v>57</v>
      </c>
      <c r="E504" s="32" t="s">
        <v>4</v>
      </c>
    </row>
    <row r="505" spans="5:5" ht="12.75" customHeight="1">
      <c r="E505" s="31" t="s">
        <v>4</v>
      </c>
    </row>
    <row r="506" spans="1:16" ht="12.75" customHeight="1">
      <c r="A506" t="s">
        <v>50</v>
      </c>
      <c s="6" t="s">
        <v>1808</v>
      </c>
      <c s="6" t="s">
        <v>3449</v>
      </c>
      <c t="s">
        <v>4</v>
      </c>
      <c s="26" t="s">
        <v>3450</v>
      </c>
      <c s="27" t="s">
        <v>66</v>
      </c>
      <c s="28">
        <v>13.546</v>
      </c>
      <c s="27">
        <v>0.025</v>
      </c>
      <c s="27">
        <f>ROUND(G506*H506,6)</f>
      </c>
      <c r="L506" s="29">
        <v>0</v>
      </c>
      <c s="24">
        <f>ROUND(ROUND(L506,2)*ROUND(G506,3),2)</f>
      </c>
      <c s="27" t="s">
        <v>2797</v>
      </c>
      <c>
        <f>(M506*21)/100</f>
      </c>
      <c t="s">
        <v>27</v>
      </c>
    </row>
    <row r="507" spans="1:5" ht="12.75" customHeight="1">
      <c r="A507" s="30" t="s">
        <v>56</v>
      </c>
      <c r="E507" s="31" t="s">
        <v>3450</v>
      </c>
    </row>
    <row r="508" spans="1:5" ht="12.75" customHeight="1">
      <c r="A508" s="30" t="s">
        <v>57</v>
      </c>
      <c r="E508" s="32" t="s">
        <v>4</v>
      </c>
    </row>
    <row r="509" spans="5:5" ht="12.75" customHeight="1">
      <c r="E509" s="31" t="s">
        <v>4</v>
      </c>
    </row>
    <row r="510" spans="1:16" ht="12.75" customHeight="1">
      <c r="A510" t="s">
        <v>50</v>
      </c>
      <c s="6" t="s">
        <v>1809</v>
      </c>
      <c s="6" t="s">
        <v>3981</v>
      </c>
      <c t="s">
        <v>4</v>
      </c>
      <c s="26" t="s">
        <v>3982</v>
      </c>
      <c s="27" t="s">
        <v>66</v>
      </c>
      <c s="28">
        <v>70.89</v>
      </c>
      <c s="27">
        <v>0.03</v>
      </c>
      <c s="27">
        <f>ROUND(G510*H510,6)</f>
      </c>
      <c r="L510" s="29">
        <v>0</v>
      </c>
      <c s="24">
        <f>ROUND(ROUND(L510,2)*ROUND(G510,3),2)</f>
      </c>
      <c s="27" t="s">
        <v>2797</v>
      </c>
      <c>
        <f>(M510*21)/100</f>
      </c>
      <c t="s">
        <v>27</v>
      </c>
    </row>
    <row r="511" spans="1:5" ht="12.75" customHeight="1">
      <c r="A511" s="30" t="s">
        <v>56</v>
      </c>
      <c r="E511" s="31" t="s">
        <v>3982</v>
      </c>
    </row>
    <row r="512" spans="1:5" ht="12.75" customHeight="1">
      <c r="A512" s="30" t="s">
        <v>57</v>
      </c>
      <c r="E512" s="32" t="s">
        <v>4</v>
      </c>
    </row>
    <row r="513" spans="5:5" ht="12.75" customHeight="1">
      <c r="E513" s="31" t="s">
        <v>4</v>
      </c>
    </row>
    <row r="514" spans="1:16" ht="12.75" customHeight="1">
      <c r="A514" t="s">
        <v>50</v>
      </c>
      <c s="6" t="s">
        <v>1810</v>
      </c>
      <c s="6" t="s">
        <v>3451</v>
      </c>
      <c t="s">
        <v>4</v>
      </c>
      <c s="26" t="s">
        <v>3452</v>
      </c>
      <c s="27" t="s">
        <v>782</v>
      </c>
      <c s="28">
        <v>37.419</v>
      </c>
      <c s="27">
        <v>0.0018</v>
      </c>
      <c s="27">
        <f>ROUND(G514*H514,6)</f>
      </c>
      <c r="L514" s="29">
        <v>0</v>
      </c>
      <c s="24">
        <f>ROUND(ROUND(L514,2)*ROUND(G514,3),2)</f>
      </c>
      <c s="27" t="s">
        <v>2797</v>
      </c>
      <c>
        <f>(M514*21)/100</f>
      </c>
      <c t="s">
        <v>27</v>
      </c>
    </row>
    <row r="515" spans="1:5" ht="12.75" customHeight="1">
      <c r="A515" s="30" t="s">
        <v>56</v>
      </c>
      <c r="E515" s="31" t="s">
        <v>3452</v>
      </c>
    </row>
    <row r="516" spans="1:5" ht="12.75" customHeight="1">
      <c r="A516" s="30" t="s">
        <v>57</v>
      </c>
      <c r="E516" s="32" t="s">
        <v>4</v>
      </c>
    </row>
    <row r="517" spans="5:5" ht="12.75" customHeight="1">
      <c r="E517" s="31" t="s">
        <v>4</v>
      </c>
    </row>
    <row r="518" spans="1:16" ht="12.75" customHeight="1">
      <c r="A518" t="s">
        <v>50</v>
      </c>
      <c s="6" t="s">
        <v>1811</v>
      </c>
      <c s="6" t="s">
        <v>3453</v>
      </c>
      <c t="s">
        <v>4</v>
      </c>
      <c s="26" t="s">
        <v>3454</v>
      </c>
      <c s="27" t="s">
        <v>66</v>
      </c>
      <c s="28">
        <v>0.543</v>
      </c>
      <c s="27">
        <v>0.03</v>
      </c>
      <c s="27">
        <f>ROUND(G518*H518,6)</f>
      </c>
      <c r="L518" s="29">
        <v>0</v>
      </c>
      <c s="24">
        <f>ROUND(ROUND(L518,2)*ROUND(G518,3),2)</f>
      </c>
      <c s="27" t="s">
        <v>2797</v>
      </c>
      <c>
        <f>(M518*21)/100</f>
      </c>
      <c t="s">
        <v>27</v>
      </c>
    </row>
    <row r="519" spans="1:5" ht="12.75" customHeight="1">
      <c r="A519" s="30" t="s">
        <v>56</v>
      </c>
      <c r="E519" s="31" t="s">
        <v>3454</v>
      </c>
    </row>
    <row r="520" spans="1:5" ht="12.75" customHeight="1">
      <c r="A520" s="30" t="s">
        <v>57</v>
      </c>
      <c r="E520" s="32" t="s">
        <v>4</v>
      </c>
    </row>
    <row r="521" spans="5:5" ht="12.75" customHeight="1">
      <c r="E521" s="31" t="s">
        <v>4</v>
      </c>
    </row>
    <row r="522" spans="1:16" ht="12.75" customHeight="1">
      <c r="A522" t="s">
        <v>50</v>
      </c>
      <c s="6" t="s">
        <v>1812</v>
      </c>
      <c s="6" t="s">
        <v>3983</v>
      </c>
      <c t="s">
        <v>4</v>
      </c>
      <c s="26" t="s">
        <v>3984</v>
      </c>
      <c s="27" t="s">
        <v>782</v>
      </c>
      <c s="28">
        <v>71.504</v>
      </c>
      <c s="27">
        <v>0.0018</v>
      </c>
      <c s="27">
        <f>ROUND(G522*H522,6)</f>
      </c>
      <c r="L522" s="29">
        <v>0</v>
      </c>
      <c s="24">
        <f>ROUND(ROUND(L522,2)*ROUND(G522,3),2)</f>
      </c>
      <c s="27" t="s">
        <v>2797</v>
      </c>
      <c>
        <f>(M522*21)/100</f>
      </c>
      <c t="s">
        <v>27</v>
      </c>
    </row>
    <row r="523" spans="1:5" ht="12.75" customHeight="1">
      <c r="A523" s="30" t="s">
        <v>56</v>
      </c>
      <c r="E523" s="31" t="s">
        <v>3984</v>
      </c>
    </row>
    <row r="524" spans="1:5" ht="12.75" customHeight="1">
      <c r="A524" s="30" t="s">
        <v>57</v>
      </c>
      <c r="E524" s="32" t="s">
        <v>4</v>
      </c>
    </row>
    <row r="525" spans="5:5" ht="12.75" customHeight="1">
      <c r="E525" s="31" t="s">
        <v>4</v>
      </c>
    </row>
    <row r="526" spans="1:16" ht="12.75" customHeight="1">
      <c r="A526" t="s">
        <v>50</v>
      </c>
      <c s="6" t="s">
        <v>1813</v>
      </c>
      <c s="6" t="s">
        <v>3985</v>
      </c>
      <c t="s">
        <v>4</v>
      </c>
      <c s="26" t="s">
        <v>3986</v>
      </c>
      <c s="27" t="s">
        <v>782</v>
      </c>
      <c s="28">
        <v>189.019</v>
      </c>
      <c s="27">
        <v>0.003</v>
      </c>
      <c s="27">
        <f>ROUND(G526*H526,6)</f>
      </c>
      <c r="L526" s="29">
        <v>0</v>
      </c>
      <c s="24">
        <f>ROUND(ROUND(L526,2)*ROUND(G526,3),2)</f>
      </c>
      <c s="27" t="s">
        <v>2797</v>
      </c>
      <c>
        <f>(M526*21)/100</f>
      </c>
      <c t="s">
        <v>27</v>
      </c>
    </row>
    <row r="527" spans="1:5" ht="12.75" customHeight="1">
      <c r="A527" s="30" t="s">
        <v>56</v>
      </c>
      <c r="E527" s="31" t="s">
        <v>3986</v>
      </c>
    </row>
    <row r="528" spans="1:5" ht="12.75" customHeight="1">
      <c r="A528" s="30" t="s">
        <v>57</v>
      </c>
      <c r="E528" s="32" t="s">
        <v>4</v>
      </c>
    </row>
    <row r="529" spans="5:5" ht="12.75" customHeight="1">
      <c r="E529" s="31" t="s">
        <v>4</v>
      </c>
    </row>
    <row r="530" spans="1:16" ht="12.75" customHeight="1">
      <c r="A530" t="s">
        <v>50</v>
      </c>
      <c s="6" t="s">
        <v>1814</v>
      </c>
      <c s="6" t="s">
        <v>3987</v>
      </c>
      <c t="s">
        <v>4</v>
      </c>
      <c s="26" t="s">
        <v>3988</v>
      </c>
      <c s="27" t="s">
        <v>782</v>
      </c>
      <c s="28">
        <v>142.289</v>
      </c>
      <c s="27">
        <v>0.0036</v>
      </c>
      <c s="27">
        <f>ROUND(G530*H530,6)</f>
      </c>
      <c r="L530" s="29">
        <v>0</v>
      </c>
      <c s="24">
        <f>ROUND(ROUND(L530,2)*ROUND(G530,3),2)</f>
      </c>
      <c s="27" t="s">
        <v>2797</v>
      </c>
      <c>
        <f>(M530*21)/100</f>
      </c>
      <c t="s">
        <v>27</v>
      </c>
    </row>
    <row r="531" spans="1:5" ht="12.75" customHeight="1">
      <c r="A531" s="30" t="s">
        <v>56</v>
      </c>
      <c r="E531" s="31" t="s">
        <v>3988</v>
      </c>
    </row>
    <row r="532" spans="1:5" ht="12.75" customHeight="1">
      <c r="A532" s="30" t="s">
        <v>57</v>
      </c>
      <c r="E532" s="32" t="s">
        <v>4</v>
      </c>
    </row>
    <row r="533" spans="5:5" ht="12.75" customHeight="1">
      <c r="E533" s="31" t="s">
        <v>4</v>
      </c>
    </row>
    <row r="534" spans="1:16" ht="12.75" customHeight="1">
      <c r="A534" t="s">
        <v>50</v>
      </c>
      <c s="6" t="s">
        <v>1816</v>
      </c>
      <c s="6" t="s">
        <v>3455</v>
      </c>
      <c t="s">
        <v>4</v>
      </c>
      <c s="26" t="s">
        <v>3456</v>
      </c>
      <c s="27" t="s">
        <v>782</v>
      </c>
      <c s="28">
        <v>210.388</v>
      </c>
      <c s="27">
        <v>0.006</v>
      </c>
      <c s="27">
        <f>ROUND(G534*H534,6)</f>
      </c>
      <c r="L534" s="29">
        <v>0</v>
      </c>
      <c s="24">
        <f>ROUND(ROUND(L534,2)*ROUND(G534,3),2)</f>
      </c>
      <c s="27" t="s">
        <v>2797</v>
      </c>
      <c>
        <f>(M534*21)/100</f>
      </c>
      <c t="s">
        <v>27</v>
      </c>
    </row>
    <row r="535" spans="1:5" ht="12.75" customHeight="1">
      <c r="A535" s="30" t="s">
        <v>56</v>
      </c>
      <c r="E535" s="31" t="s">
        <v>3457</v>
      </c>
    </row>
    <row r="536" spans="1:5" ht="12.75" customHeight="1">
      <c r="A536" s="30" t="s">
        <v>57</v>
      </c>
      <c r="E536" s="32" t="s">
        <v>4</v>
      </c>
    </row>
    <row r="537" spans="5:5" ht="12.75" customHeight="1">
      <c r="E537" s="31" t="s">
        <v>3458</v>
      </c>
    </row>
    <row r="538" spans="1:16" ht="12.75" customHeight="1">
      <c r="A538" t="s">
        <v>50</v>
      </c>
      <c s="6" t="s">
        <v>1817</v>
      </c>
      <c s="6" t="s">
        <v>3989</v>
      </c>
      <c t="s">
        <v>4</v>
      </c>
      <c s="26" t="s">
        <v>3990</v>
      </c>
      <c s="27" t="s">
        <v>782</v>
      </c>
      <c s="28">
        <v>180.018</v>
      </c>
      <c s="27">
        <v>0.003</v>
      </c>
      <c s="27">
        <f>ROUND(G538*H538,6)</f>
      </c>
      <c r="L538" s="29">
        <v>0</v>
      </c>
      <c s="24">
        <f>ROUND(ROUND(L538,2)*ROUND(G538,3),2)</f>
      </c>
      <c s="27" t="s">
        <v>2797</v>
      </c>
      <c>
        <f>(M538*21)/100</f>
      </c>
      <c t="s">
        <v>27</v>
      </c>
    </row>
    <row r="539" spans="1:5" ht="12.75" customHeight="1">
      <c r="A539" s="30" t="s">
        <v>56</v>
      </c>
      <c r="E539" s="31" t="s">
        <v>3991</v>
      </c>
    </row>
    <row r="540" spans="1:5" ht="12.75" customHeight="1">
      <c r="A540" s="30" t="s">
        <v>57</v>
      </c>
      <c r="E540" s="32" t="s">
        <v>4</v>
      </c>
    </row>
    <row r="541" spans="5:5" ht="12.75" customHeight="1">
      <c r="E541" s="31" t="s">
        <v>3458</v>
      </c>
    </row>
    <row r="542" spans="1:16" ht="12.75" customHeight="1">
      <c r="A542" t="s">
        <v>50</v>
      </c>
      <c s="6" t="s">
        <v>1818</v>
      </c>
      <c s="6" t="s">
        <v>3459</v>
      </c>
      <c t="s">
        <v>4</v>
      </c>
      <c s="26" t="s">
        <v>3460</v>
      </c>
      <c s="27" t="s">
        <v>782</v>
      </c>
      <c s="28">
        <v>467.919</v>
      </c>
      <c s="27">
        <v>0.00116</v>
      </c>
      <c s="27">
        <f>ROUND(G542*H542,6)</f>
      </c>
      <c r="L542" s="29">
        <v>0</v>
      </c>
      <c s="24">
        <f>ROUND(ROUND(L542,2)*ROUND(G542,3),2)</f>
      </c>
      <c s="27" t="s">
        <v>2797</v>
      </c>
      <c>
        <f>(M542*21)/100</f>
      </c>
      <c t="s">
        <v>27</v>
      </c>
    </row>
    <row r="543" spans="1:5" ht="12.75" customHeight="1">
      <c r="A543" s="30" t="s">
        <v>56</v>
      </c>
      <c r="E543" s="31" t="s">
        <v>3461</v>
      </c>
    </row>
    <row r="544" spans="1:5" ht="12.75" customHeight="1">
      <c r="A544" s="30" t="s">
        <v>57</v>
      </c>
      <c r="E544" s="32" t="s">
        <v>4</v>
      </c>
    </row>
    <row r="545" spans="5:5" ht="12.75" customHeight="1">
      <c r="E545" s="31" t="s">
        <v>3462</v>
      </c>
    </row>
    <row r="546" spans="1:16" ht="12.75" customHeight="1">
      <c r="A546" t="s">
        <v>50</v>
      </c>
      <c s="6" t="s">
        <v>1819</v>
      </c>
      <c s="6" t="s">
        <v>3463</v>
      </c>
      <c t="s">
        <v>4</v>
      </c>
      <c s="26" t="s">
        <v>3464</v>
      </c>
      <c s="27" t="s">
        <v>782</v>
      </c>
      <c s="28">
        <v>575.431</v>
      </c>
      <c s="27">
        <v>0.00116</v>
      </c>
      <c s="27">
        <f>ROUND(G546*H546,6)</f>
      </c>
      <c r="L546" s="29">
        <v>0</v>
      </c>
      <c s="24">
        <f>ROUND(ROUND(L546,2)*ROUND(G546,3),2)</f>
      </c>
      <c s="27" t="s">
        <v>2797</v>
      </c>
      <c>
        <f>(M546*21)/100</f>
      </c>
      <c t="s">
        <v>27</v>
      </c>
    </row>
    <row r="547" spans="1:5" ht="12.75" customHeight="1">
      <c r="A547" s="30" t="s">
        <v>56</v>
      </c>
      <c r="E547" s="31" t="s">
        <v>3465</v>
      </c>
    </row>
    <row r="548" spans="1:5" ht="12.75" customHeight="1">
      <c r="A548" s="30" t="s">
        <v>57</v>
      </c>
      <c r="E548" s="32" t="s">
        <v>4</v>
      </c>
    </row>
    <row r="549" spans="5:5" ht="12.75" customHeight="1">
      <c r="E549" s="31" t="s">
        <v>3462</v>
      </c>
    </row>
    <row r="550" spans="1:16" ht="12.75" customHeight="1">
      <c r="A550" t="s">
        <v>50</v>
      </c>
      <c s="6" t="s">
        <v>1820</v>
      </c>
      <c s="6" t="s">
        <v>3466</v>
      </c>
      <c t="s">
        <v>4</v>
      </c>
      <c s="26" t="s">
        <v>3467</v>
      </c>
      <c s="27" t="s">
        <v>82</v>
      </c>
      <c s="28">
        <v>86.24</v>
      </c>
      <c s="27">
        <v>0.0001</v>
      </c>
      <c s="27">
        <f>ROUND(G550*H550,6)</f>
      </c>
      <c r="L550" s="29">
        <v>0</v>
      </c>
      <c s="24">
        <f>ROUND(ROUND(L550,2)*ROUND(G550,3),2)</f>
      </c>
      <c s="27" t="s">
        <v>2797</v>
      </c>
      <c>
        <f>(M550*21)/100</f>
      </c>
      <c t="s">
        <v>27</v>
      </c>
    </row>
    <row r="551" spans="1:5" ht="12.75" customHeight="1">
      <c r="A551" s="30" t="s">
        <v>56</v>
      </c>
      <c r="E551" s="31" t="s">
        <v>3468</v>
      </c>
    </row>
    <row r="552" spans="1:5" ht="12.75" customHeight="1">
      <c r="A552" s="30" t="s">
        <v>57</v>
      </c>
      <c r="E552" s="32" t="s">
        <v>4</v>
      </c>
    </row>
    <row r="553" spans="5:5" ht="12.75" customHeight="1">
      <c r="E553" s="31" t="s">
        <v>3462</v>
      </c>
    </row>
    <row r="554" spans="1:16" ht="12.75" customHeight="1">
      <c r="A554" t="s">
        <v>50</v>
      </c>
      <c s="6" t="s">
        <v>1821</v>
      </c>
      <c s="6" t="s">
        <v>3469</v>
      </c>
      <c t="s">
        <v>4</v>
      </c>
      <c s="26" t="s">
        <v>3470</v>
      </c>
      <c s="27" t="s">
        <v>782</v>
      </c>
      <c s="28">
        <v>35.637</v>
      </c>
      <c s="27">
        <v>0.00019</v>
      </c>
      <c s="27">
        <f>ROUND(G554*H554,6)</f>
      </c>
      <c r="L554" s="29">
        <v>0</v>
      </c>
      <c s="24">
        <f>ROUND(ROUND(L554,2)*ROUND(G554,3),2)</f>
      </c>
      <c s="27" t="s">
        <v>2797</v>
      </c>
      <c>
        <f>(M554*21)/100</f>
      </c>
      <c t="s">
        <v>27</v>
      </c>
    </row>
    <row r="555" spans="1:5" ht="12.75" customHeight="1">
      <c r="A555" s="30" t="s">
        <v>56</v>
      </c>
      <c r="E555" s="31" t="s">
        <v>3471</v>
      </c>
    </row>
    <row r="556" spans="1:5" ht="12.75" customHeight="1">
      <c r="A556" s="30" t="s">
        <v>57</v>
      </c>
      <c r="E556" s="32" t="s">
        <v>4</v>
      </c>
    </row>
    <row r="557" spans="5:5" ht="12.75" customHeight="1">
      <c r="E557" s="31" t="s">
        <v>3462</v>
      </c>
    </row>
    <row r="558" spans="1:13" ht="12.75" customHeight="1">
      <c r="A558" t="s">
        <v>47</v>
      </c>
      <c r="C558" s="7" t="s">
        <v>3472</v>
      </c>
      <c r="E558" s="25" t="s">
        <v>3473</v>
      </c>
      <c r="J558" s="24">
        <f>0</f>
      </c>
      <c s="24">
        <f>0</f>
      </c>
      <c s="24">
        <f>0+L559+L563+L567+L571+L575+L579+L583</f>
      </c>
      <c s="24">
        <f>0+M559+M563+M567+M571+M575+M579+M583</f>
      </c>
    </row>
    <row r="559" spans="1:16" ht="12.75" customHeight="1">
      <c r="A559" t="s">
        <v>50</v>
      </c>
      <c s="6" t="s">
        <v>1822</v>
      </c>
      <c s="6" t="s">
        <v>3474</v>
      </c>
      <c t="s">
        <v>4</v>
      </c>
      <c s="26" t="s">
        <v>3475</v>
      </c>
      <c s="27" t="s">
        <v>1085</v>
      </c>
      <c s="28">
        <v>881.402</v>
      </c>
      <c s="27">
        <v>0.001</v>
      </c>
      <c s="27">
        <f>ROUND(G559*H559,6)</f>
      </c>
      <c r="L559" s="29">
        <v>0</v>
      </c>
      <c s="24">
        <f>ROUND(ROUND(L559,2)*ROUND(G559,3),2)</f>
      </c>
      <c s="27" t="s">
        <v>2797</v>
      </c>
      <c>
        <f>(M559*21)/100</f>
      </c>
      <c t="s">
        <v>27</v>
      </c>
    </row>
    <row r="560" spans="1:5" ht="12.75" customHeight="1">
      <c r="A560" s="30" t="s">
        <v>56</v>
      </c>
      <c r="E560" s="31" t="s">
        <v>3475</v>
      </c>
    </row>
    <row r="561" spans="1:5" ht="12.75" customHeight="1">
      <c r="A561" s="30" t="s">
        <v>57</v>
      </c>
      <c r="E561" s="32" t="s">
        <v>4</v>
      </c>
    </row>
    <row r="562" spans="5:5" ht="12.75" customHeight="1">
      <c r="E562" s="31" t="s">
        <v>4</v>
      </c>
    </row>
    <row r="563" spans="1:16" ht="12.75" customHeight="1">
      <c r="A563" t="s">
        <v>50</v>
      </c>
      <c s="6" t="s">
        <v>1823</v>
      </c>
      <c s="6" t="s">
        <v>3476</v>
      </c>
      <c t="s">
        <v>4</v>
      </c>
      <c s="26" t="s">
        <v>3477</v>
      </c>
      <c s="27" t="s">
        <v>782</v>
      </c>
      <c s="28">
        <v>60.84</v>
      </c>
      <c s="27">
        <v>0.00077</v>
      </c>
      <c s="27">
        <f>ROUND(G563*H563,6)</f>
      </c>
      <c r="L563" s="29">
        <v>0</v>
      </c>
      <c s="24">
        <f>ROUND(ROUND(L563,2)*ROUND(G563,3),2)</f>
      </c>
      <c s="27" t="s">
        <v>2797</v>
      </c>
      <c>
        <f>(M563*21)/100</f>
      </c>
      <c t="s">
        <v>27</v>
      </c>
    </row>
    <row r="564" spans="1:5" ht="12.75" customHeight="1">
      <c r="A564" s="30" t="s">
        <v>56</v>
      </c>
      <c r="E564" s="31" t="s">
        <v>3478</v>
      </c>
    </row>
    <row r="565" spans="1:5" ht="12.75" customHeight="1">
      <c r="A565" s="30" t="s">
        <v>57</v>
      </c>
      <c r="E565" s="32" t="s">
        <v>4</v>
      </c>
    </row>
    <row r="566" spans="5:5" ht="12.75" customHeight="1">
      <c r="E566" s="31" t="s">
        <v>4</v>
      </c>
    </row>
    <row r="567" spans="1:16" ht="12.75" customHeight="1">
      <c r="A567" t="s">
        <v>50</v>
      </c>
      <c s="6" t="s">
        <v>1825</v>
      </c>
      <c s="6" t="s">
        <v>3479</v>
      </c>
      <c t="s">
        <v>4</v>
      </c>
      <c s="26" t="s">
        <v>3480</v>
      </c>
      <c s="27" t="s">
        <v>782</v>
      </c>
      <c s="28">
        <v>129.139</v>
      </c>
      <c s="27">
        <v>0.00077</v>
      </c>
      <c s="27">
        <f>ROUND(G567*H567,6)</f>
      </c>
      <c r="L567" s="29">
        <v>0</v>
      </c>
      <c s="24">
        <f>ROUND(ROUND(L567,2)*ROUND(G567,3),2)</f>
      </c>
      <c s="27" t="s">
        <v>2797</v>
      </c>
      <c>
        <f>(M567*21)/100</f>
      </c>
      <c t="s">
        <v>27</v>
      </c>
    </row>
    <row r="568" spans="1:5" ht="12.75" customHeight="1">
      <c r="A568" s="30" t="s">
        <v>56</v>
      </c>
      <c r="E568" s="31" t="s">
        <v>3481</v>
      </c>
    </row>
    <row r="569" spans="1:5" ht="12.75" customHeight="1">
      <c r="A569" s="30" t="s">
        <v>57</v>
      </c>
      <c r="E569" s="32" t="s">
        <v>4</v>
      </c>
    </row>
    <row r="570" spans="5:5" ht="12.75" customHeight="1">
      <c r="E570" s="31" t="s">
        <v>4</v>
      </c>
    </row>
    <row r="571" spans="1:16" ht="12.75" customHeight="1">
      <c r="A571" t="s">
        <v>50</v>
      </c>
      <c s="6" t="s">
        <v>1826</v>
      </c>
      <c s="6" t="s">
        <v>3992</v>
      </c>
      <c t="s">
        <v>4</v>
      </c>
      <c s="26" t="s">
        <v>3993</v>
      </c>
      <c s="27" t="s">
        <v>782</v>
      </c>
      <c s="28">
        <v>5.888</v>
      </c>
      <c s="27">
        <v>0.00077</v>
      </c>
      <c s="27">
        <f>ROUND(G571*H571,6)</f>
      </c>
      <c r="L571" s="29">
        <v>0</v>
      </c>
      <c s="24">
        <f>ROUND(ROUND(L571,2)*ROUND(G571,3),2)</f>
      </c>
      <c s="27" t="s">
        <v>2797</v>
      </c>
      <c>
        <f>(M571*21)/100</f>
      </c>
      <c t="s">
        <v>27</v>
      </c>
    </row>
    <row r="572" spans="1:5" ht="12.75" customHeight="1">
      <c r="A572" s="30" t="s">
        <v>56</v>
      </c>
      <c r="E572" s="31" t="s">
        <v>3994</v>
      </c>
    </row>
    <row r="573" spans="1:5" ht="12.75" customHeight="1">
      <c r="A573" s="30" t="s">
        <v>57</v>
      </c>
      <c r="E573" s="32" t="s">
        <v>4</v>
      </c>
    </row>
    <row r="574" spans="5:5" ht="12.75" customHeight="1">
      <c r="E574" s="31" t="s">
        <v>4</v>
      </c>
    </row>
    <row r="575" spans="1:16" ht="12.75" customHeight="1">
      <c r="A575" t="s">
        <v>50</v>
      </c>
      <c s="6" t="s">
        <v>1827</v>
      </c>
      <c s="6" t="s">
        <v>3482</v>
      </c>
      <c t="s">
        <v>4</v>
      </c>
      <c s="26" t="s">
        <v>3483</v>
      </c>
      <c s="27" t="s">
        <v>782</v>
      </c>
      <c s="28">
        <v>60.84</v>
      </c>
      <c s="27">
        <v>0.00014</v>
      </c>
      <c s="27">
        <f>ROUND(G575*H575,6)</f>
      </c>
      <c r="L575" s="29">
        <v>0</v>
      </c>
      <c s="24">
        <f>ROUND(ROUND(L575,2)*ROUND(G575,3),2)</f>
      </c>
      <c s="27" t="s">
        <v>2797</v>
      </c>
      <c>
        <f>(M575*21)/100</f>
      </c>
      <c t="s">
        <v>27</v>
      </c>
    </row>
    <row r="576" spans="1:5" ht="12.75" customHeight="1">
      <c r="A576" s="30" t="s">
        <v>56</v>
      </c>
      <c r="E576" s="31" t="s">
        <v>3484</v>
      </c>
    </row>
    <row r="577" spans="1:5" ht="12.75" customHeight="1">
      <c r="A577" s="30" t="s">
        <v>57</v>
      </c>
      <c r="E577" s="32" t="s">
        <v>4</v>
      </c>
    </row>
    <row r="578" spans="5:5" ht="12.75" customHeight="1">
      <c r="E578" s="31" t="s">
        <v>4</v>
      </c>
    </row>
    <row r="579" spans="1:16" ht="12.75" customHeight="1">
      <c r="A579" t="s">
        <v>50</v>
      </c>
      <c s="6" t="s">
        <v>1828</v>
      </c>
      <c s="6" t="s">
        <v>3485</v>
      </c>
      <c t="s">
        <v>4</v>
      </c>
      <c s="26" t="s">
        <v>3486</v>
      </c>
      <c s="27" t="s">
        <v>782</v>
      </c>
      <c s="28">
        <v>129.139</v>
      </c>
      <c s="27">
        <v>0.00014</v>
      </c>
      <c s="27">
        <f>ROUND(G579*H579,6)</f>
      </c>
      <c r="L579" s="29">
        <v>0</v>
      </c>
      <c s="24">
        <f>ROUND(ROUND(L579,2)*ROUND(G579,3),2)</f>
      </c>
      <c s="27" t="s">
        <v>2797</v>
      </c>
      <c>
        <f>(M579*21)/100</f>
      </c>
      <c t="s">
        <v>27</v>
      </c>
    </row>
    <row r="580" spans="1:5" ht="12.75" customHeight="1">
      <c r="A580" s="30" t="s">
        <v>56</v>
      </c>
      <c r="E580" s="31" t="s">
        <v>3487</v>
      </c>
    </row>
    <row r="581" spans="1:5" ht="12.75" customHeight="1">
      <c r="A581" s="30" t="s">
        <v>57</v>
      </c>
      <c r="E581" s="32" t="s">
        <v>4</v>
      </c>
    </row>
    <row r="582" spans="5:5" ht="12.75" customHeight="1">
      <c r="E582" s="31" t="s">
        <v>4</v>
      </c>
    </row>
    <row r="583" spans="1:16" ht="12.75" customHeight="1">
      <c r="A583" t="s">
        <v>50</v>
      </c>
      <c s="6" t="s">
        <v>1829</v>
      </c>
      <c s="6" t="s">
        <v>3995</v>
      </c>
      <c t="s">
        <v>4</v>
      </c>
      <c s="26" t="s">
        <v>3996</v>
      </c>
      <c s="27" t="s">
        <v>782</v>
      </c>
      <c s="28">
        <v>5.888</v>
      </c>
      <c s="27">
        <v>0.00014</v>
      </c>
      <c s="27">
        <f>ROUND(G583*H583,6)</f>
      </c>
      <c r="L583" s="29">
        <v>0</v>
      </c>
      <c s="24">
        <f>ROUND(ROUND(L583,2)*ROUND(G583,3),2)</f>
      </c>
      <c s="27" t="s">
        <v>2797</v>
      </c>
      <c>
        <f>(M583*21)/100</f>
      </c>
      <c t="s">
        <v>27</v>
      </c>
    </row>
    <row r="584" spans="1:5" ht="12.75" customHeight="1">
      <c r="A584" s="30" t="s">
        <v>56</v>
      </c>
      <c r="E584" s="31" t="s">
        <v>3997</v>
      </c>
    </row>
    <row r="585" spans="1:5" ht="12.75" customHeight="1">
      <c r="A585" s="30" t="s">
        <v>57</v>
      </c>
      <c r="E585" s="32" t="s">
        <v>4</v>
      </c>
    </row>
    <row r="586" spans="5:5" ht="12.75" customHeight="1">
      <c r="E586" s="31" t="s">
        <v>4</v>
      </c>
    </row>
    <row r="587" spans="1:13" ht="12.75" customHeight="1">
      <c r="A587" t="s">
        <v>47</v>
      </c>
      <c r="C587" s="7" t="s">
        <v>3488</v>
      </c>
      <c r="E587" s="25" t="s">
        <v>3489</v>
      </c>
      <c r="J587" s="24">
        <f>0</f>
      </c>
      <c s="24">
        <f>0</f>
      </c>
      <c s="24">
        <f>0+L588</f>
      </c>
      <c s="24">
        <f>0+M588</f>
      </c>
    </row>
    <row r="588" spans="1:16" ht="12.75" customHeight="1">
      <c r="A588" t="s">
        <v>50</v>
      </c>
      <c s="6" t="s">
        <v>1830</v>
      </c>
      <c s="6" t="s">
        <v>3490</v>
      </c>
      <c t="s">
        <v>4</v>
      </c>
      <c s="26" t="s">
        <v>3491</v>
      </c>
      <c s="27" t="s">
        <v>98</v>
      </c>
      <c s="28">
        <v>5</v>
      </c>
      <c s="27">
        <v>0.02652</v>
      </c>
      <c s="27">
        <f>ROUND(G588*H588,6)</f>
      </c>
      <c r="L588" s="29">
        <v>0</v>
      </c>
      <c s="24">
        <f>ROUND(ROUND(L588,2)*ROUND(G588,3),2)</f>
      </c>
      <c s="27" t="s">
        <v>2797</v>
      </c>
      <c>
        <f>(M588*21)/100</f>
      </c>
      <c t="s">
        <v>27</v>
      </c>
    </row>
    <row r="589" spans="1:5" ht="12.75" customHeight="1">
      <c r="A589" s="30" t="s">
        <v>56</v>
      </c>
      <c r="E589" s="31" t="s">
        <v>3492</v>
      </c>
    </row>
    <row r="590" spans="1:5" ht="12.75" customHeight="1">
      <c r="A590" s="30" t="s">
        <v>57</v>
      </c>
      <c r="E590" s="32" t="s">
        <v>4</v>
      </c>
    </row>
    <row r="591" spans="5:5" ht="12.75" customHeight="1">
      <c r="E591" s="31" t="s">
        <v>4</v>
      </c>
    </row>
    <row r="592" spans="1:13" ht="12.75" customHeight="1">
      <c r="A592" t="s">
        <v>47</v>
      </c>
      <c r="C592" s="7" t="s">
        <v>3998</v>
      </c>
      <c r="E592" s="25" t="s">
        <v>3999</v>
      </c>
      <c r="J592" s="24">
        <f>0</f>
      </c>
      <c s="24">
        <f>0</f>
      </c>
      <c s="24">
        <f>0+L593+L597+L601+L605+L609+L613+L617+L621+L625+L629+L633+L637+L641+L645+L649+L653+L657+L661+L665+L669+L673+L677+L681+L685+L689+L693+L697+L701+L705+L709+L713+L717+L721+L725+L729+L733+L737+L741+L745+L749</f>
      </c>
      <c s="24">
        <f>0+M593+M597+M601+M605+M609+M613+M617+M621+M625+M629+M633+M637+M641+M645+M649+M653+M657+M661+M665+M669+M673+M677+M681+M685+M689+M693+M697+M701+M705+M709+M713+M717+M721+M725+M729+M733+M737+M741+M745+M749</f>
      </c>
    </row>
    <row r="593" spans="1:16" ht="12.75" customHeight="1">
      <c r="A593" t="s">
        <v>50</v>
      </c>
      <c s="6" t="s">
        <v>1831</v>
      </c>
      <c s="6" t="s">
        <v>4000</v>
      </c>
      <c t="s">
        <v>4</v>
      </c>
      <c s="26" t="s">
        <v>4001</v>
      </c>
      <c s="27" t="s">
        <v>82</v>
      </c>
      <c s="28">
        <v>5</v>
      </c>
      <c s="27">
        <v>0</v>
      </c>
      <c s="27">
        <f>ROUND(G593*H593,6)</f>
      </c>
      <c r="L593" s="29">
        <v>0</v>
      </c>
      <c s="24">
        <f>ROUND(ROUND(L593,2)*ROUND(G593,3),2)</f>
      </c>
      <c s="27" t="s">
        <v>2797</v>
      </c>
      <c>
        <f>(M593*21)/100</f>
      </c>
      <c t="s">
        <v>27</v>
      </c>
    </row>
    <row r="594" spans="1:5" ht="12.75" customHeight="1">
      <c r="A594" s="30" t="s">
        <v>56</v>
      </c>
      <c r="E594" s="31" t="s">
        <v>4001</v>
      </c>
    </row>
    <row r="595" spans="1:5" ht="12.75" customHeight="1">
      <c r="A595" s="30" t="s">
        <v>57</v>
      </c>
      <c r="E595" s="32" t="s">
        <v>4</v>
      </c>
    </row>
    <row r="596" spans="5:5" ht="12.75" customHeight="1">
      <c r="E596" s="31" t="s">
        <v>4</v>
      </c>
    </row>
    <row r="597" spans="1:16" ht="12.75" customHeight="1">
      <c r="A597" t="s">
        <v>50</v>
      </c>
      <c s="6" t="s">
        <v>1832</v>
      </c>
      <c s="6" t="s">
        <v>4002</v>
      </c>
      <c t="s">
        <v>4</v>
      </c>
      <c s="26" t="s">
        <v>4003</v>
      </c>
      <c s="27" t="s">
        <v>82</v>
      </c>
      <c s="28">
        <v>5</v>
      </c>
      <c s="27">
        <v>0</v>
      </c>
      <c s="27">
        <f>ROUND(G597*H597,6)</f>
      </c>
      <c r="L597" s="29">
        <v>0</v>
      </c>
      <c s="24">
        <f>ROUND(ROUND(L597,2)*ROUND(G597,3),2)</f>
      </c>
      <c s="27" t="s">
        <v>2797</v>
      </c>
      <c>
        <f>(M597*21)/100</f>
      </c>
      <c t="s">
        <v>27</v>
      </c>
    </row>
    <row r="598" spans="1:5" ht="12.75" customHeight="1">
      <c r="A598" s="30" t="s">
        <v>56</v>
      </c>
      <c r="E598" s="31" t="s">
        <v>4003</v>
      </c>
    </row>
    <row r="599" spans="1:5" ht="12.75" customHeight="1">
      <c r="A599" s="30" t="s">
        <v>57</v>
      </c>
      <c r="E599" s="32" t="s">
        <v>4</v>
      </c>
    </row>
    <row r="600" spans="5:5" ht="12.75" customHeight="1">
      <c r="E600" s="31" t="s">
        <v>4</v>
      </c>
    </row>
    <row r="601" spans="1:16" ht="12.75" customHeight="1">
      <c r="A601" t="s">
        <v>50</v>
      </c>
      <c s="6" t="s">
        <v>1833</v>
      </c>
      <c s="6" t="s">
        <v>4004</v>
      </c>
      <c t="s">
        <v>4</v>
      </c>
      <c s="26" t="s">
        <v>4005</v>
      </c>
      <c s="27" t="s">
        <v>82</v>
      </c>
      <c s="28">
        <v>5</v>
      </c>
      <c s="27">
        <v>0</v>
      </c>
      <c s="27">
        <f>ROUND(G601*H601,6)</f>
      </c>
      <c r="L601" s="29">
        <v>0</v>
      </c>
      <c s="24">
        <f>ROUND(ROUND(L601,2)*ROUND(G601,3),2)</f>
      </c>
      <c s="27" t="s">
        <v>2797</v>
      </c>
      <c>
        <f>(M601*21)/100</f>
      </c>
      <c t="s">
        <v>27</v>
      </c>
    </row>
    <row r="602" spans="1:5" ht="12.75" customHeight="1">
      <c r="A602" s="30" t="s">
        <v>56</v>
      </c>
      <c r="E602" s="31" t="s">
        <v>4005</v>
      </c>
    </row>
    <row r="603" spans="1:5" ht="12.75" customHeight="1">
      <c r="A603" s="30" t="s">
        <v>57</v>
      </c>
      <c r="E603" s="32" t="s">
        <v>4</v>
      </c>
    </row>
    <row r="604" spans="5:5" ht="12.75" customHeight="1">
      <c r="E604" s="31" t="s">
        <v>4</v>
      </c>
    </row>
    <row r="605" spans="1:16" ht="12.75" customHeight="1">
      <c r="A605" t="s">
        <v>50</v>
      </c>
      <c s="6" t="s">
        <v>1834</v>
      </c>
      <c s="6" t="s">
        <v>4006</v>
      </c>
      <c t="s">
        <v>4</v>
      </c>
      <c s="26" t="s">
        <v>4007</v>
      </c>
      <c s="27" t="s">
        <v>82</v>
      </c>
      <c s="28">
        <v>5</v>
      </c>
      <c s="27">
        <v>0</v>
      </c>
      <c s="27">
        <f>ROUND(G605*H605,6)</f>
      </c>
      <c r="L605" s="29">
        <v>0</v>
      </c>
      <c s="24">
        <f>ROUND(ROUND(L605,2)*ROUND(G605,3),2)</f>
      </c>
      <c s="27" t="s">
        <v>2797</v>
      </c>
      <c>
        <f>(M605*21)/100</f>
      </c>
      <c t="s">
        <v>27</v>
      </c>
    </row>
    <row r="606" spans="1:5" ht="12.75" customHeight="1">
      <c r="A606" s="30" t="s">
        <v>56</v>
      </c>
      <c r="E606" s="31" t="s">
        <v>4007</v>
      </c>
    </row>
    <row r="607" spans="1:5" ht="12.75" customHeight="1">
      <c r="A607" s="30" t="s">
        <v>57</v>
      </c>
      <c r="E607" s="32" t="s">
        <v>4</v>
      </c>
    </row>
    <row r="608" spans="5:5" ht="12.75" customHeight="1">
      <c r="E608" s="31" t="s">
        <v>4</v>
      </c>
    </row>
    <row r="609" spans="1:16" ht="12.75" customHeight="1">
      <c r="A609" t="s">
        <v>50</v>
      </c>
      <c s="6" t="s">
        <v>1837</v>
      </c>
      <c s="6" t="s">
        <v>4008</v>
      </c>
      <c t="s">
        <v>4</v>
      </c>
      <c s="26" t="s">
        <v>4009</v>
      </c>
      <c s="27" t="s">
        <v>82</v>
      </c>
      <c s="28">
        <v>12</v>
      </c>
      <c s="27">
        <v>0</v>
      </c>
      <c s="27">
        <f>ROUND(G609*H609,6)</f>
      </c>
      <c r="L609" s="29">
        <v>0</v>
      </c>
      <c s="24">
        <f>ROUND(ROUND(L609,2)*ROUND(G609,3),2)</f>
      </c>
      <c s="27" t="s">
        <v>2797</v>
      </c>
      <c>
        <f>(M609*21)/100</f>
      </c>
      <c t="s">
        <v>27</v>
      </c>
    </row>
    <row r="610" spans="1:5" ht="12.75" customHeight="1">
      <c r="A610" s="30" t="s">
        <v>56</v>
      </c>
      <c r="E610" s="31" t="s">
        <v>4009</v>
      </c>
    </row>
    <row r="611" spans="1:5" ht="12.75" customHeight="1">
      <c r="A611" s="30" t="s">
        <v>57</v>
      </c>
      <c r="E611" s="32" t="s">
        <v>4</v>
      </c>
    </row>
    <row r="612" spans="5:5" ht="12.75" customHeight="1">
      <c r="E612" s="31" t="s">
        <v>4</v>
      </c>
    </row>
    <row r="613" spans="1:16" ht="12.75" customHeight="1">
      <c r="A613" t="s">
        <v>50</v>
      </c>
      <c s="6" t="s">
        <v>1838</v>
      </c>
      <c s="6" t="s">
        <v>4010</v>
      </c>
      <c t="s">
        <v>4</v>
      </c>
      <c s="26" t="s">
        <v>4011</v>
      </c>
      <c s="27" t="s">
        <v>82</v>
      </c>
      <c s="28">
        <v>12</v>
      </c>
      <c s="27">
        <v>0</v>
      </c>
      <c s="27">
        <f>ROUND(G613*H613,6)</f>
      </c>
      <c r="L613" s="29">
        <v>0</v>
      </c>
      <c s="24">
        <f>ROUND(ROUND(L613,2)*ROUND(G613,3),2)</f>
      </c>
      <c s="27" t="s">
        <v>2797</v>
      </c>
      <c>
        <f>(M613*21)/100</f>
      </c>
      <c t="s">
        <v>27</v>
      </c>
    </row>
    <row r="614" spans="1:5" ht="12.75" customHeight="1">
      <c r="A614" s="30" t="s">
        <v>56</v>
      </c>
      <c r="E614" s="31" t="s">
        <v>4011</v>
      </c>
    </row>
    <row r="615" spans="1:5" ht="12.75" customHeight="1">
      <c r="A615" s="30" t="s">
        <v>57</v>
      </c>
      <c r="E615" s="32" t="s">
        <v>4</v>
      </c>
    </row>
    <row r="616" spans="5:5" ht="12.75" customHeight="1">
      <c r="E616" s="31" t="s">
        <v>4</v>
      </c>
    </row>
    <row r="617" spans="1:16" ht="12.75" customHeight="1">
      <c r="A617" t="s">
        <v>50</v>
      </c>
      <c s="6" t="s">
        <v>1839</v>
      </c>
      <c s="6" t="s">
        <v>4012</v>
      </c>
      <c t="s">
        <v>4</v>
      </c>
      <c s="26" t="s">
        <v>4013</v>
      </c>
      <c s="27" t="s">
        <v>82</v>
      </c>
      <c s="28">
        <v>12</v>
      </c>
      <c s="27">
        <v>0</v>
      </c>
      <c s="27">
        <f>ROUND(G617*H617,6)</f>
      </c>
      <c r="L617" s="29">
        <v>0</v>
      </c>
      <c s="24">
        <f>ROUND(ROUND(L617,2)*ROUND(G617,3),2)</f>
      </c>
      <c s="27" t="s">
        <v>2797</v>
      </c>
      <c>
        <f>(M617*21)/100</f>
      </c>
      <c t="s">
        <v>27</v>
      </c>
    </row>
    <row r="618" spans="1:5" ht="12.75" customHeight="1">
      <c r="A618" s="30" t="s">
        <v>56</v>
      </c>
      <c r="E618" s="31" t="s">
        <v>4013</v>
      </c>
    </row>
    <row r="619" spans="1:5" ht="12.75" customHeight="1">
      <c r="A619" s="30" t="s">
        <v>57</v>
      </c>
      <c r="E619" s="32" t="s">
        <v>4</v>
      </c>
    </row>
    <row r="620" spans="5:5" ht="12.75" customHeight="1">
      <c r="E620" s="31" t="s">
        <v>4</v>
      </c>
    </row>
    <row r="621" spans="1:16" ht="12.75" customHeight="1">
      <c r="A621" t="s">
        <v>50</v>
      </c>
      <c s="6" t="s">
        <v>1840</v>
      </c>
      <c s="6" t="s">
        <v>4014</v>
      </c>
      <c t="s">
        <v>4</v>
      </c>
      <c s="26" t="s">
        <v>4015</v>
      </c>
      <c s="27" t="s">
        <v>82</v>
      </c>
      <c s="28">
        <v>12</v>
      </c>
      <c s="27">
        <v>0</v>
      </c>
      <c s="27">
        <f>ROUND(G621*H621,6)</f>
      </c>
      <c r="L621" s="29">
        <v>0</v>
      </c>
      <c s="24">
        <f>ROUND(ROUND(L621,2)*ROUND(G621,3),2)</f>
      </c>
      <c s="27" t="s">
        <v>2797</v>
      </c>
      <c>
        <f>(M621*21)/100</f>
      </c>
      <c t="s">
        <v>27</v>
      </c>
    </row>
    <row r="622" spans="1:5" ht="12.75" customHeight="1">
      <c r="A622" s="30" t="s">
        <v>56</v>
      </c>
      <c r="E622" s="31" t="s">
        <v>4015</v>
      </c>
    </row>
    <row r="623" spans="1:5" ht="12.75" customHeight="1">
      <c r="A623" s="30" t="s">
        <v>57</v>
      </c>
      <c r="E623" s="32" t="s">
        <v>4</v>
      </c>
    </row>
    <row r="624" spans="5:5" ht="12.75" customHeight="1">
      <c r="E624" s="31" t="s">
        <v>4</v>
      </c>
    </row>
    <row r="625" spans="1:16" ht="12.75" customHeight="1">
      <c r="A625" t="s">
        <v>50</v>
      </c>
      <c s="6" t="s">
        <v>1841</v>
      </c>
      <c s="6" t="s">
        <v>4016</v>
      </c>
      <c t="s">
        <v>4</v>
      </c>
      <c s="26" t="s">
        <v>4017</v>
      </c>
      <c s="27" t="s">
        <v>82</v>
      </c>
      <c s="28">
        <v>5</v>
      </c>
      <c s="27">
        <v>0</v>
      </c>
      <c s="27">
        <f>ROUND(G625*H625,6)</f>
      </c>
      <c r="L625" s="29">
        <v>0</v>
      </c>
      <c s="24">
        <f>ROUND(ROUND(L625,2)*ROUND(G625,3),2)</f>
      </c>
      <c s="27" t="s">
        <v>2797</v>
      </c>
      <c>
        <f>(M625*21)/100</f>
      </c>
      <c t="s">
        <v>27</v>
      </c>
    </row>
    <row r="626" spans="1:5" ht="12.75" customHeight="1">
      <c r="A626" s="30" t="s">
        <v>56</v>
      </c>
      <c r="E626" s="31" t="s">
        <v>4017</v>
      </c>
    </row>
    <row r="627" spans="1:5" ht="12.75" customHeight="1">
      <c r="A627" s="30" t="s">
        <v>57</v>
      </c>
      <c r="E627" s="32" t="s">
        <v>4</v>
      </c>
    </row>
    <row r="628" spans="5:5" ht="12.75" customHeight="1">
      <c r="E628" s="31" t="s">
        <v>4</v>
      </c>
    </row>
    <row r="629" spans="1:16" ht="12.75" customHeight="1">
      <c r="A629" t="s">
        <v>50</v>
      </c>
      <c s="6" t="s">
        <v>1842</v>
      </c>
      <c s="6" t="s">
        <v>4018</v>
      </c>
      <c t="s">
        <v>4</v>
      </c>
      <c s="26" t="s">
        <v>4019</v>
      </c>
      <c s="27" t="s">
        <v>82</v>
      </c>
      <c s="28">
        <v>5</v>
      </c>
      <c s="27">
        <v>0</v>
      </c>
      <c s="27">
        <f>ROUND(G629*H629,6)</f>
      </c>
      <c r="L629" s="29">
        <v>0</v>
      </c>
      <c s="24">
        <f>ROUND(ROUND(L629,2)*ROUND(G629,3),2)</f>
      </c>
      <c s="27" t="s">
        <v>2797</v>
      </c>
      <c>
        <f>(M629*21)/100</f>
      </c>
      <c t="s">
        <v>27</v>
      </c>
    </row>
    <row r="630" spans="1:5" ht="12.75" customHeight="1">
      <c r="A630" s="30" t="s">
        <v>56</v>
      </c>
      <c r="E630" s="31" t="s">
        <v>4019</v>
      </c>
    </row>
    <row r="631" spans="1:5" ht="12.75" customHeight="1">
      <c r="A631" s="30" t="s">
        <v>57</v>
      </c>
      <c r="E631" s="32" t="s">
        <v>4</v>
      </c>
    </row>
    <row r="632" spans="5:5" ht="12.75" customHeight="1">
      <c r="E632" s="31" t="s">
        <v>4</v>
      </c>
    </row>
    <row r="633" spans="1:16" ht="12.75" customHeight="1">
      <c r="A633" t="s">
        <v>50</v>
      </c>
      <c s="6" t="s">
        <v>1845</v>
      </c>
      <c s="6" t="s">
        <v>4020</v>
      </c>
      <c t="s">
        <v>4</v>
      </c>
      <c s="26" t="s">
        <v>4021</v>
      </c>
      <c s="27" t="s">
        <v>82</v>
      </c>
      <c s="28">
        <v>5</v>
      </c>
      <c s="27">
        <v>0</v>
      </c>
      <c s="27">
        <f>ROUND(G633*H633,6)</f>
      </c>
      <c r="L633" s="29">
        <v>0</v>
      </c>
      <c s="24">
        <f>ROUND(ROUND(L633,2)*ROUND(G633,3),2)</f>
      </c>
      <c s="27" t="s">
        <v>2797</v>
      </c>
      <c>
        <f>(M633*21)/100</f>
      </c>
      <c t="s">
        <v>27</v>
      </c>
    </row>
    <row r="634" spans="1:5" ht="12.75" customHeight="1">
      <c r="A634" s="30" t="s">
        <v>56</v>
      </c>
      <c r="E634" s="31" t="s">
        <v>4021</v>
      </c>
    </row>
    <row r="635" spans="1:5" ht="12.75" customHeight="1">
      <c r="A635" s="30" t="s">
        <v>57</v>
      </c>
      <c r="E635" s="32" t="s">
        <v>4</v>
      </c>
    </row>
    <row r="636" spans="5:5" ht="12.75" customHeight="1">
      <c r="E636" s="31" t="s">
        <v>4</v>
      </c>
    </row>
    <row r="637" spans="1:16" ht="12.75" customHeight="1">
      <c r="A637" t="s">
        <v>50</v>
      </c>
      <c s="6" t="s">
        <v>1846</v>
      </c>
      <c s="6" t="s">
        <v>4022</v>
      </c>
      <c t="s">
        <v>4</v>
      </c>
      <c s="26" t="s">
        <v>4023</v>
      </c>
      <c s="27" t="s">
        <v>82</v>
      </c>
      <c s="28">
        <v>5</v>
      </c>
      <c s="27">
        <v>0</v>
      </c>
      <c s="27">
        <f>ROUND(G637*H637,6)</f>
      </c>
      <c r="L637" s="29">
        <v>0</v>
      </c>
      <c s="24">
        <f>ROUND(ROUND(L637,2)*ROUND(G637,3),2)</f>
      </c>
      <c s="27" t="s">
        <v>2797</v>
      </c>
      <c>
        <f>(M637*21)/100</f>
      </c>
      <c t="s">
        <v>27</v>
      </c>
    </row>
    <row r="638" spans="1:5" ht="12.75" customHeight="1">
      <c r="A638" s="30" t="s">
        <v>56</v>
      </c>
      <c r="E638" s="31" t="s">
        <v>4023</v>
      </c>
    </row>
    <row r="639" spans="1:5" ht="12.75" customHeight="1">
      <c r="A639" s="30" t="s">
        <v>57</v>
      </c>
      <c r="E639" s="32" t="s">
        <v>4</v>
      </c>
    </row>
    <row r="640" spans="5:5" ht="12.75" customHeight="1">
      <c r="E640" s="31" t="s">
        <v>4</v>
      </c>
    </row>
    <row r="641" spans="1:16" ht="12.75" customHeight="1">
      <c r="A641" t="s">
        <v>50</v>
      </c>
      <c s="6" t="s">
        <v>1849</v>
      </c>
      <c s="6" t="s">
        <v>4024</v>
      </c>
      <c t="s">
        <v>4</v>
      </c>
      <c s="26" t="s">
        <v>3504</v>
      </c>
      <c s="27" t="s">
        <v>1918</v>
      </c>
      <c s="28">
        <v>1</v>
      </c>
      <c s="27">
        <v>0</v>
      </c>
      <c s="27">
        <f>ROUND(G641*H641,6)</f>
      </c>
      <c r="L641" s="29">
        <v>0</v>
      </c>
      <c s="24">
        <f>ROUND(ROUND(L641,2)*ROUND(G641,3),2)</f>
      </c>
      <c s="27" t="s">
        <v>2797</v>
      </c>
      <c>
        <f>(M641*21)/100</f>
      </c>
      <c t="s">
        <v>27</v>
      </c>
    </row>
    <row r="642" spans="1:5" ht="12.75" customHeight="1">
      <c r="A642" s="30" t="s">
        <v>56</v>
      </c>
      <c r="E642" s="31" t="s">
        <v>3504</v>
      </c>
    </row>
    <row r="643" spans="1:5" ht="12.75" customHeight="1">
      <c r="A643" s="30" t="s">
        <v>57</v>
      </c>
      <c r="E643" s="32" t="s">
        <v>4</v>
      </c>
    </row>
    <row r="644" spans="5:5" ht="12.75" customHeight="1">
      <c r="E644" s="31" t="s">
        <v>4</v>
      </c>
    </row>
    <row r="645" spans="1:16" ht="12.75" customHeight="1">
      <c r="A645" t="s">
        <v>50</v>
      </c>
      <c s="6" t="s">
        <v>1850</v>
      </c>
      <c s="6" t="s">
        <v>4025</v>
      </c>
      <c t="s">
        <v>4</v>
      </c>
      <c s="26" t="s">
        <v>4026</v>
      </c>
      <c s="27" t="s">
        <v>284</v>
      </c>
      <c s="28">
        <v>1</v>
      </c>
      <c s="27">
        <v>0</v>
      </c>
      <c s="27">
        <f>ROUND(G645*H645,6)</f>
      </c>
      <c r="L645" s="29">
        <v>0</v>
      </c>
      <c s="24">
        <f>ROUND(ROUND(L645,2)*ROUND(G645,3),2)</f>
      </c>
      <c s="27" t="s">
        <v>2797</v>
      </c>
      <c>
        <f>(M645*21)/100</f>
      </c>
      <c t="s">
        <v>27</v>
      </c>
    </row>
    <row r="646" spans="1:5" ht="12.75" customHeight="1">
      <c r="A646" s="30" t="s">
        <v>56</v>
      </c>
      <c r="E646" s="31" t="s">
        <v>4026</v>
      </c>
    </row>
    <row r="647" spans="1:5" ht="12.75" customHeight="1">
      <c r="A647" s="30" t="s">
        <v>57</v>
      </c>
      <c r="E647" s="32" t="s">
        <v>4</v>
      </c>
    </row>
    <row r="648" spans="5:5" ht="12.75" customHeight="1">
      <c r="E648" s="31" t="s">
        <v>4</v>
      </c>
    </row>
    <row r="649" spans="1:16" ht="12.75" customHeight="1">
      <c r="A649" t="s">
        <v>50</v>
      </c>
      <c s="6" t="s">
        <v>1854</v>
      </c>
      <c s="6" t="s">
        <v>4027</v>
      </c>
      <c t="s">
        <v>4</v>
      </c>
      <c s="26" t="s">
        <v>4028</v>
      </c>
      <c s="27" t="s">
        <v>284</v>
      </c>
      <c s="28">
        <v>1</v>
      </c>
      <c s="27">
        <v>0</v>
      </c>
      <c s="27">
        <f>ROUND(G649*H649,6)</f>
      </c>
      <c r="L649" s="29">
        <v>0</v>
      </c>
      <c s="24">
        <f>ROUND(ROUND(L649,2)*ROUND(G649,3),2)</f>
      </c>
      <c s="27" t="s">
        <v>2797</v>
      </c>
      <c>
        <f>(M649*21)/100</f>
      </c>
      <c t="s">
        <v>27</v>
      </c>
    </row>
    <row r="650" spans="1:5" ht="12.75" customHeight="1">
      <c r="A650" s="30" t="s">
        <v>56</v>
      </c>
      <c r="E650" s="31" t="s">
        <v>4028</v>
      </c>
    </row>
    <row r="651" spans="1:5" ht="12.75" customHeight="1">
      <c r="A651" s="30" t="s">
        <v>57</v>
      </c>
      <c r="E651" s="32" t="s">
        <v>4</v>
      </c>
    </row>
    <row r="652" spans="5:5" ht="12.75" customHeight="1">
      <c r="E652" s="31" t="s">
        <v>4</v>
      </c>
    </row>
    <row r="653" spans="1:16" ht="12.75" customHeight="1">
      <c r="A653" t="s">
        <v>50</v>
      </c>
      <c s="6" t="s">
        <v>1857</v>
      </c>
      <c s="6" t="s">
        <v>4029</v>
      </c>
      <c t="s">
        <v>4</v>
      </c>
      <c s="26" t="s">
        <v>4030</v>
      </c>
      <c s="27" t="s">
        <v>284</v>
      </c>
      <c s="28">
        <v>1</v>
      </c>
      <c s="27">
        <v>0</v>
      </c>
      <c s="27">
        <f>ROUND(G653*H653,6)</f>
      </c>
      <c r="L653" s="29">
        <v>0</v>
      </c>
      <c s="24">
        <f>ROUND(ROUND(L653,2)*ROUND(G653,3),2)</f>
      </c>
      <c s="27" t="s">
        <v>2797</v>
      </c>
      <c>
        <f>(M653*21)/100</f>
      </c>
      <c t="s">
        <v>27</v>
      </c>
    </row>
    <row r="654" spans="1:5" ht="12.75" customHeight="1">
      <c r="A654" s="30" t="s">
        <v>56</v>
      </c>
      <c r="E654" s="31" t="s">
        <v>4030</v>
      </c>
    </row>
    <row r="655" spans="1:5" ht="12.75" customHeight="1">
      <c r="A655" s="30" t="s">
        <v>57</v>
      </c>
      <c r="E655" s="32" t="s">
        <v>4</v>
      </c>
    </row>
    <row r="656" spans="5:5" ht="12.75" customHeight="1">
      <c r="E656" s="31" t="s">
        <v>4</v>
      </c>
    </row>
    <row r="657" spans="1:16" ht="12.75" customHeight="1">
      <c r="A657" t="s">
        <v>50</v>
      </c>
      <c s="6" t="s">
        <v>1858</v>
      </c>
      <c s="6" t="s">
        <v>4031</v>
      </c>
      <c t="s">
        <v>4</v>
      </c>
      <c s="26" t="s">
        <v>4032</v>
      </c>
      <c s="27" t="s">
        <v>284</v>
      </c>
      <c s="28">
        <v>1</v>
      </c>
      <c s="27">
        <v>0</v>
      </c>
      <c s="27">
        <f>ROUND(G657*H657,6)</f>
      </c>
      <c r="L657" s="29">
        <v>0</v>
      </c>
      <c s="24">
        <f>ROUND(ROUND(L657,2)*ROUND(G657,3),2)</f>
      </c>
      <c s="27" t="s">
        <v>2797</v>
      </c>
      <c>
        <f>(M657*21)/100</f>
      </c>
      <c t="s">
        <v>27</v>
      </c>
    </row>
    <row r="658" spans="1:5" ht="12.75" customHeight="1">
      <c r="A658" s="30" t="s">
        <v>56</v>
      </c>
      <c r="E658" s="31" t="s">
        <v>4032</v>
      </c>
    </row>
    <row r="659" spans="1:5" ht="12.75" customHeight="1">
      <c r="A659" s="30" t="s">
        <v>57</v>
      </c>
      <c r="E659" s="32" t="s">
        <v>4</v>
      </c>
    </row>
    <row r="660" spans="5:5" ht="12.75" customHeight="1">
      <c r="E660" s="31" t="s">
        <v>4</v>
      </c>
    </row>
    <row r="661" spans="1:16" ht="12.75" customHeight="1">
      <c r="A661" t="s">
        <v>50</v>
      </c>
      <c s="6" t="s">
        <v>1859</v>
      </c>
      <c s="6" t="s">
        <v>4033</v>
      </c>
      <c t="s">
        <v>4</v>
      </c>
      <c s="26" t="s">
        <v>4034</v>
      </c>
      <c s="27" t="s">
        <v>284</v>
      </c>
      <c s="28">
        <v>1</v>
      </c>
      <c s="27">
        <v>0</v>
      </c>
      <c s="27">
        <f>ROUND(G661*H661,6)</f>
      </c>
      <c r="L661" s="29">
        <v>0</v>
      </c>
      <c s="24">
        <f>ROUND(ROUND(L661,2)*ROUND(G661,3),2)</f>
      </c>
      <c s="27" t="s">
        <v>2797</v>
      </c>
      <c>
        <f>(M661*21)/100</f>
      </c>
      <c t="s">
        <v>27</v>
      </c>
    </row>
    <row r="662" spans="1:5" ht="12.75" customHeight="1">
      <c r="A662" s="30" t="s">
        <v>56</v>
      </c>
      <c r="E662" s="31" t="s">
        <v>4034</v>
      </c>
    </row>
    <row r="663" spans="1:5" ht="12.75" customHeight="1">
      <c r="A663" s="30" t="s">
        <v>57</v>
      </c>
      <c r="E663" s="32" t="s">
        <v>4</v>
      </c>
    </row>
    <row r="664" spans="5:5" ht="12.75" customHeight="1">
      <c r="E664" s="31" t="s">
        <v>4</v>
      </c>
    </row>
    <row r="665" spans="1:16" ht="12.75" customHeight="1">
      <c r="A665" t="s">
        <v>50</v>
      </c>
      <c s="6" t="s">
        <v>1860</v>
      </c>
      <c s="6" t="s">
        <v>4035</v>
      </c>
      <c t="s">
        <v>4</v>
      </c>
      <c s="26" t="s">
        <v>4036</v>
      </c>
      <c s="27" t="s">
        <v>284</v>
      </c>
      <c s="28">
        <v>1</v>
      </c>
      <c s="27">
        <v>0</v>
      </c>
      <c s="27">
        <f>ROUND(G665*H665,6)</f>
      </c>
      <c r="L665" s="29">
        <v>0</v>
      </c>
      <c s="24">
        <f>ROUND(ROUND(L665,2)*ROUND(G665,3),2)</f>
      </c>
      <c s="27" t="s">
        <v>2797</v>
      </c>
      <c>
        <f>(M665*21)/100</f>
      </c>
      <c t="s">
        <v>27</v>
      </c>
    </row>
    <row r="666" spans="1:5" ht="12.75" customHeight="1">
      <c r="A666" s="30" t="s">
        <v>56</v>
      </c>
      <c r="E666" s="31" t="s">
        <v>4036</v>
      </c>
    </row>
    <row r="667" spans="1:5" ht="12.75" customHeight="1">
      <c r="A667" s="30" t="s">
        <v>57</v>
      </c>
      <c r="E667" s="32" t="s">
        <v>4</v>
      </c>
    </row>
    <row r="668" spans="5:5" ht="12.75" customHeight="1">
      <c r="E668" s="31" t="s">
        <v>4</v>
      </c>
    </row>
    <row r="669" spans="1:16" ht="12.75" customHeight="1">
      <c r="A669" t="s">
        <v>50</v>
      </c>
      <c s="6" t="s">
        <v>1861</v>
      </c>
      <c s="6" t="s">
        <v>4037</v>
      </c>
      <c t="s">
        <v>4</v>
      </c>
      <c s="26" t="s">
        <v>4038</v>
      </c>
      <c s="27" t="s">
        <v>284</v>
      </c>
      <c s="28">
        <v>4</v>
      </c>
      <c s="27">
        <v>0</v>
      </c>
      <c s="27">
        <f>ROUND(G669*H669,6)</f>
      </c>
      <c r="L669" s="29">
        <v>0</v>
      </c>
      <c s="24">
        <f>ROUND(ROUND(L669,2)*ROUND(G669,3),2)</f>
      </c>
      <c s="27" t="s">
        <v>2797</v>
      </c>
      <c>
        <f>(M669*21)/100</f>
      </c>
      <c t="s">
        <v>27</v>
      </c>
    </row>
    <row r="670" spans="1:5" ht="12.75" customHeight="1">
      <c r="A670" s="30" t="s">
        <v>56</v>
      </c>
      <c r="E670" s="31" t="s">
        <v>4038</v>
      </c>
    </row>
    <row r="671" spans="1:5" ht="12.75" customHeight="1">
      <c r="A671" s="30" t="s">
        <v>57</v>
      </c>
      <c r="E671" s="32" t="s">
        <v>4</v>
      </c>
    </row>
    <row r="672" spans="5:5" ht="12.75" customHeight="1">
      <c r="E672" s="31" t="s">
        <v>4</v>
      </c>
    </row>
    <row r="673" spans="1:16" ht="12.75" customHeight="1">
      <c r="A673" t="s">
        <v>50</v>
      </c>
      <c s="6" t="s">
        <v>1862</v>
      </c>
      <c s="6" t="s">
        <v>4039</v>
      </c>
      <c t="s">
        <v>4</v>
      </c>
      <c s="26" t="s">
        <v>4040</v>
      </c>
      <c s="27" t="s">
        <v>284</v>
      </c>
      <c s="28">
        <v>4</v>
      </c>
      <c s="27">
        <v>0</v>
      </c>
      <c s="27">
        <f>ROUND(G673*H673,6)</f>
      </c>
      <c r="L673" s="29">
        <v>0</v>
      </c>
      <c s="24">
        <f>ROUND(ROUND(L673,2)*ROUND(G673,3),2)</f>
      </c>
      <c s="27" t="s">
        <v>2797</v>
      </c>
      <c>
        <f>(M673*21)/100</f>
      </c>
      <c t="s">
        <v>27</v>
      </c>
    </row>
    <row r="674" spans="1:5" ht="12.75" customHeight="1">
      <c r="A674" s="30" t="s">
        <v>56</v>
      </c>
      <c r="E674" s="31" t="s">
        <v>4040</v>
      </c>
    </row>
    <row r="675" spans="1:5" ht="12.75" customHeight="1">
      <c r="A675" s="30" t="s">
        <v>57</v>
      </c>
      <c r="E675" s="32" t="s">
        <v>4</v>
      </c>
    </row>
    <row r="676" spans="5:5" ht="12.75" customHeight="1">
      <c r="E676" s="31" t="s">
        <v>4</v>
      </c>
    </row>
    <row r="677" spans="1:16" ht="12.75" customHeight="1">
      <c r="A677" t="s">
        <v>50</v>
      </c>
      <c s="6" t="s">
        <v>1863</v>
      </c>
      <c s="6" t="s">
        <v>4041</v>
      </c>
      <c t="s">
        <v>4</v>
      </c>
      <c s="26" t="s">
        <v>4042</v>
      </c>
      <c s="27" t="s">
        <v>284</v>
      </c>
      <c s="28">
        <v>2</v>
      </c>
      <c s="27">
        <v>0</v>
      </c>
      <c s="27">
        <f>ROUND(G677*H677,6)</f>
      </c>
      <c r="L677" s="29">
        <v>0</v>
      </c>
      <c s="24">
        <f>ROUND(ROUND(L677,2)*ROUND(G677,3),2)</f>
      </c>
      <c s="27" t="s">
        <v>2797</v>
      </c>
      <c>
        <f>(M677*21)/100</f>
      </c>
      <c t="s">
        <v>27</v>
      </c>
    </row>
    <row r="678" spans="1:5" ht="12.75" customHeight="1">
      <c r="A678" s="30" t="s">
        <v>56</v>
      </c>
      <c r="E678" s="31" t="s">
        <v>4042</v>
      </c>
    </row>
    <row r="679" spans="1:5" ht="12.75" customHeight="1">
      <c r="A679" s="30" t="s">
        <v>57</v>
      </c>
      <c r="E679" s="32" t="s">
        <v>4</v>
      </c>
    </row>
    <row r="680" spans="5:5" ht="12.75" customHeight="1">
      <c r="E680" s="31" t="s">
        <v>4</v>
      </c>
    </row>
    <row r="681" spans="1:16" ht="12.75" customHeight="1">
      <c r="A681" t="s">
        <v>50</v>
      </c>
      <c s="6" t="s">
        <v>1864</v>
      </c>
      <c s="6" t="s">
        <v>4043</v>
      </c>
      <c t="s">
        <v>4</v>
      </c>
      <c s="26" t="s">
        <v>4044</v>
      </c>
      <c s="27" t="s">
        <v>284</v>
      </c>
      <c s="28">
        <v>2</v>
      </c>
      <c s="27">
        <v>0</v>
      </c>
      <c s="27">
        <f>ROUND(G681*H681,6)</f>
      </c>
      <c r="L681" s="29">
        <v>0</v>
      </c>
      <c s="24">
        <f>ROUND(ROUND(L681,2)*ROUND(G681,3),2)</f>
      </c>
      <c s="27" t="s">
        <v>2797</v>
      </c>
      <c>
        <f>(M681*21)/100</f>
      </c>
      <c t="s">
        <v>27</v>
      </c>
    </row>
    <row r="682" spans="1:5" ht="12.75" customHeight="1">
      <c r="A682" s="30" t="s">
        <v>56</v>
      </c>
      <c r="E682" s="31" t="s">
        <v>4044</v>
      </c>
    </row>
    <row r="683" spans="1:5" ht="12.75" customHeight="1">
      <c r="A683" s="30" t="s">
        <v>57</v>
      </c>
      <c r="E683" s="32" t="s">
        <v>4</v>
      </c>
    </row>
    <row r="684" spans="5:5" ht="12.75" customHeight="1">
      <c r="E684" s="31" t="s">
        <v>4</v>
      </c>
    </row>
    <row r="685" spans="1:16" ht="12.75" customHeight="1">
      <c r="A685" t="s">
        <v>50</v>
      </c>
      <c s="6" t="s">
        <v>1865</v>
      </c>
      <c s="6" t="s">
        <v>4045</v>
      </c>
      <c t="s">
        <v>4</v>
      </c>
      <c s="26" t="s">
        <v>4046</v>
      </c>
      <c s="27" t="s">
        <v>284</v>
      </c>
      <c s="28">
        <v>1</v>
      </c>
      <c s="27">
        <v>0</v>
      </c>
      <c s="27">
        <f>ROUND(G685*H685,6)</f>
      </c>
      <c r="L685" s="29">
        <v>0</v>
      </c>
      <c s="24">
        <f>ROUND(ROUND(L685,2)*ROUND(G685,3),2)</f>
      </c>
      <c s="27" t="s">
        <v>2797</v>
      </c>
      <c>
        <f>(M685*21)/100</f>
      </c>
      <c t="s">
        <v>27</v>
      </c>
    </row>
    <row r="686" spans="1:5" ht="12.75" customHeight="1">
      <c r="A686" s="30" t="s">
        <v>56</v>
      </c>
      <c r="E686" s="31" t="s">
        <v>4046</v>
      </c>
    </row>
    <row r="687" spans="1:5" ht="12.75" customHeight="1">
      <c r="A687" s="30" t="s">
        <v>57</v>
      </c>
      <c r="E687" s="32" t="s">
        <v>4</v>
      </c>
    </row>
    <row r="688" spans="5:5" ht="12.75" customHeight="1">
      <c r="E688" s="31" t="s">
        <v>4</v>
      </c>
    </row>
    <row r="689" spans="1:16" ht="12.75" customHeight="1">
      <c r="A689" t="s">
        <v>50</v>
      </c>
      <c s="6" t="s">
        <v>1867</v>
      </c>
      <c s="6" t="s">
        <v>4047</v>
      </c>
      <c t="s">
        <v>4</v>
      </c>
      <c s="26" t="s">
        <v>4048</v>
      </c>
      <c s="27" t="s">
        <v>284</v>
      </c>
      <c s="28">
        <v>1</v>
      </c>
      <c s="27">
        <v>0</v>
      </c>
      <c s="27">
        <f>ROUND(G689*H689,6)</f>
      </c>
      <c r="L689" s="29">
        <v>0</v>
      </c>
      <c s="24">
        <f>ROUND(ROUND(L689,2)*ROUND(G689,3),2)</f>
      </c>
      <c s="27" t="s">
        <v>2797</v>
      </c>
      <c>
        <f>(M689*21)/100</f>
      </c>
      <c t="s">
        <v>27</v>
      </c>
    </row>
    <row r="690" spans="1:5" ht="12.75" customHeight="1">
      <c r="A690" s="30" t="s">
        <v>56</v>
      </c>
      <c r="E690" s="31" t="s">
        <v>4048</v>
      </c>
    </row>
    <row r="691" spans="1:5" ht="12.75" customHeight="1">
      <c r="A691" s="30" t="s">
        <v>57</v>
      </c>
      <c r="E691" s="32" t="s">
        <v>4</v>
      </c>
    </row>
    <row r="692" spans="5:5" ht="12.75" customHeight="1">
      <c r="E692" s="31" t="s">
        <v>4</v>
      </c>
    </row>
    <row r="693" spans="1:16" ht="12.75" customHeight="1">
      <c r="A693" t="s">
        <v>50</v>
      </c>
      <c s="6" t="s">
        <v>1869</v>
      </c>
      <c s="6" t="s">
        <v>4049</v>
      </c>
      <c t="s">
        <v>4</v>
      </c>
      <c s="26" t="s">
        <v>4050</v>
      </c>
      <c s="27" t="s">
        <v>284</v>
      </c>
      <c s="28">
        <v>3</v>
      </c>
      <c s="27">
        <v>0</v>
      </c>
      <c s="27">
        <f>ROUND(G693*H693,6)</f>
      </c>
      <c r="L693" s="29">
        <v>0</v>
      </c>
      <c s="24">
        <f>ROUND(ROUND(L693,2)*ROUND(G693,3),2)</f>
      </c>
      <c s="27" t="s">
        <v>2797</v>
      </c>
      <c>
        <f>(M693*21)/100</f>
      </c>
      <c t="s">
        <v>27</v>
      </c>
    </row>
    <row r="694" spans="1:5" ht="12.75" customHeight="1">
      <c r="A694" s="30" t="s">
        <v>56</v>
      </c>
      <c r="E694" s="31" t="s">
        <v>4050</v>
      </c>
    </row>
    <row r="695" spans="1:5" ht="12.75" customHeight="1">
      <c r="A695" s="30" t="s">
        <v>57</v>
      </c>
      <c r="E695" s="32" t="s">
        <v>4</v>
      </c>
    </row>
    <row r="696" spans="5:5" ht="12.75" customHeight="1">
      <c r="E696" s="31" t="s">
        <v>4</v>
      </c>
    </row>
    <row r="697" spans="1:16" ht="12.75" customHeight="1">
      <c r="A697" t="s">
        <v>50</v>
      </c>
      <c s="6" t="s">
        <v>1871</v>
      </c>
      <c s="6" t="s">
        <v>4051</v>
      </c>
      <c t="s">
        <v>4</v>
      </c>
      <c s="26" t="s">
        <v>4052</v>
      </c>
      <c s="27" t="s">
        <v>284</v>
      </c>
      <c s="28">
        <v>3</v>
      </c>
      <c s="27">
        <v>0</v>
      </c>
      <c s="27">
        <f>ROUND(G697*H697,6)</f>
      </c>
      <c r="L697" s="29">
        <v>0</v>
      </c>
      <c s="24">
        <f>ROUND(ROUND(L697,2)*ROUND(G697,3),2)</f>
      </c>
      <c s="27" t="s">
        <v>2797</v>
      </c>
      <c>
        <f>(M697*21)/100</f>
      </c>
      <c t="s">
        <v>27</v>
      </c>
    </row>
    <row r="698" spans="1:5" ht="12.75" customHeight="1">
      <c r="A698" s="30" t="s">
        <v>56</v>
      </c>
      <c r="E698" s="31" t="s">
        <v>4052</v>
      </c>
    </row>
    <row r="699" spans="1:5" ht="12.75" customHeight="1">
      <c r="A699" s="30" t="s">
        <v>57</v>
      </c>
      <c r="E699" s="32" t="s">
        <v>4</v>
      </c>
    </row>
    <row r="700" spans="5:5" ht="12.75" customHeight="1">
      <c r="E700" s="31" t="s">
        <v>4</v>
      </c>
    </row>
    <row r="701" spans="1:16" ht="12.75" customHeight="1">
      <c r="A701" t="s">
        <v>50</v>
      </c>
      <c s="6" t="s">
        <v>1873</v>
      </c>
      <c s="6" t="s">
        <v>4053</v>
      </c>
      <c t="s">
        <v>4</v>
      </c>
      <c s="26" t="s">
        <v>4054</v>
      </c>
      <c s="27" t="s">
        <v>284</v>
      </c>
      <c s="28">
        <v>1</v>
      </c>
      <c s="27">
        <v>0</v>
      </c>
      <c s="27">
        <f>ROUND(G701*H701,6)</f>
      </c>
      <c r="L701" s="29">
        <v>0</v>
      </c>
      <c s="24">
        <f>ROUND(ROUND(L701,2)*ROUND(G701,3),2)</f>
      </c>
      <c s="27" t="s">
        <v>2797</v>
      </c>
      <c>
        <f>(M701*21)/100</f>
      </c>
      <c t="s">
        <v>27</v>
      </c>
    </row>
    <row r="702" spans="1:5" ht="12.75" customHeight="1">
      <c r="A702" s="30" t="s">
        <v>56</v>
      </c>
      <c r="E702" s="31" t="s">
        <v>4054</v>
      </c>
    </row>
    <row r="703" spans="1:5" ht="12.75" customHeight="1">
      <c r="A703" s="30" t="s">
        <v>57</v>
      </c>
      <c r="E703" s="32" t="s">
        <v>4</v>
      </c>
    </row>
    <row r="704" spans="5:5" ht="12.75" customHeight="1">
      <c r="E704" s="31" t="s">
        <v>4</v>
      </c>
    </row>
    <row r="705" spans="1:16" ht="12.75" customHeight="1">
      <c r="A705" t="s">
        <v>50</v>
      </c>
      <c s="6" t="s">
        <v>1875</v>
      </c>
      <c s="6" t="s">
        <v>4055</v>
      </c>
      <c t="s">
        <v>4</v>
      </c>
      <c s="26" t="s">
        <v>4056</v>
      </c>
      <c s="27" t="s">
        <v>284</v>
      </c>
      <c s="28">
        <v>1</v>
      </c>
      <c s="27">
        <v>0</v>
      </c>
      <c s="27">
        <f>ROUND(G705*H705,6)</f>
      </c>
      <c r="L705" s="29">
        <v>0</v>
      </c>
      <c s="24">
        <f>ROUND(ROUND(L705,2)*ROUND(G705,3),2)</f>
      </c>
      <c s="27" t="s">
        <v>2797</v>
      </c>
      <c>
        <f>(M705*21)/100</f>
      </c>
      <c t="s">
        <v>27</v>
      </c>
    </row>
    <row r="706" spans="1:5" ht="12.75" customHeight="1">
      <c r="A706" s="30" t="s">
        <v>56</v>
      </c>
      <c r="E706" s="31" t="s">
        <v>4056</v>
      </c>
    </row>
    <row r="707" spans="1:5" ht="12.75" customHeight="1">
      <c r="A707" s="30" t="s">
        <v>57</v>
      </c>
      <c r="E707" s="32" t="s">
        <v>4</v>
      </c>
    </row>
    <row r="708" spans="5:5" ht="12.75" customHeight="1">
      <c r="E708" s="31" t="s">
        <v>4</v>
      </c>
    </row>
    <row r="709" spans="1:16" ht="12.75" customHeight="1">
      <c r="A709" t="s">
        <v>50</v>
      </c>
      <c s="6" t="s">
        <v>1877</v>
      </c>
      <c s="6" t="s">
        <v>4057</v>
      </c>
      <c t="s">
        <v>4</v>
      </c>
      <c s="26" t="s">
        <v>4058</v>
      </c>
      <c s="27" t="s">
        <v>1918</v>
      </c>
      <c s="28">
        <v>1</v>
      </c>
      <c s="27">
        <v>0</v>
      </c>
      <c s="27">
        <f>ROUND(G709*H709,6)</f>
      </c>
      <c r="L709" s="29">
        <v>0</v>
      </c>
      <c s="24">
        <f>ROUND(ROUND(L709,2)*ROUND(G709,3),2)</f>
      </c>
      <c s="27" t="s">
        <v>2797</v>
      </c>
      <c>
        <f>(M709*21)/100</f>
      </c>
      <c t="s">
        <v>27</v>
      </c>
    </row>
    <row r="710" spans="1:5" ht="12.75" customHeight="1">
      <c r="A710" s="30" t="s">
        <v>56</v>
      </c>
      <c r="E710" s="31" t="s">
        <v>4058</v>
      </c>
    </row>
    <row r="711" spans="1:5" ht="12.75" customHeight="1">
      <c r="A711" s="30" t="s">
        <v>57</v>
      </c>
      <c r="E711" s="32" t="s">
        <v>4</v>
      </c>
    </row>
    <row r="712" spans="5:5" ht="12.75" customHeight="1">
      <c r="E712" s="31" t="s">
        <v>4</v>
      </c>
    </row>
    <row r="713" spans="1:16" ht="12.75" customHeight="1">
      <c r="A713" t="s">
        <v>50</v>
      </c>
      <c s="6" t="s">
        <v>1879</v>
      </c>
      <c s="6" t="s">
        <v>4059</v>
      </c>
      <c t="s">
        <v>4</v>
      </c>
      <c s="26" t="s">
        <v>4060</v>
      </c>
      <c s="27" t="s">
        <v>1918</v>
      </c>
      <c s="28">
        <v>1</v>
      </c>
      <c s="27">
        <v>0</v>
      </c>
      <c s="27">
        <f>ROUND(G713*H713,6)</f>
      </c>
      <c r="L713" s="29">
        <v>0</v>
      </c>
      <c s="24">
        <f>ROUND(ROUND(L713,2)*ROUND(G713,3),2)</f>
      </c>
      <c s="27" t="s">
        <v>2797</v>
      </c>
      <c>
        <f>(M713*21)/100</f>
      </c>
      <c t="s">
        <v>27</v>
      </c>
    </row>
    <row r="714" spans="1:5" ht="12.75" customHeight="1">
      <c r="A714" s="30" t="s">
        <v>56</v>
      </c>
      <c r="E714" s="31" t="s">
        <v>4060</v>
      </c>
    </row>
    <row r="715" spans="1:5" ht="12.75" customHeight="1">
      <c r="A715" s="30" t="s">
        <v>57</v>
      </c>
      <c r="E715" s="32" t="s">
        <v>4</v>
      </c>
    </row>
    <row r="716" spans="5:5" ht="12.75" customHeight="1">
      <c r="E716" s="31" t="s">
        <v>4</v>
      </c>
    </row>
    <row r="717" spans="1:16" ht="12.75" customHeight="1">
      <c r="A717" t="s">
        <v>50</v>
      </c>
      <c s="6" t="s">
        <v>1880</v>
      </c>
      <c s="6" t="s">
        <v>4061</v>
      </c>
      <c t="s">
        <v>4</v>
      </c>
      <c s="26" t="s">
        <v>4062</v>
      </c>
      <c s="27" t="s">
        <v>1918</v>
      </c>
      <c s="28">
        <v>1</v>
      </c>
      <c s="27">
        <v>0</v>
      </c>
      <c s="27">
        <f>ROUND(G717*H717,6)</f>
      </c>
      <c r="L717" s="29">
        <v>0</v>
      </c>
      <c s="24">
        <f>ROUND(ROUND(L717,2)*ROUND(G717,3),2)</f>
      </c>
      <c s="27" t="s">
        <v>2797</v>
      </c>
      <c>
        <f>(M717*21)/100</f>
      </c>
      <c t="s">
        <v>27</v>
      </c>
    </row>
    <row r="718" spans="1:5" ht="12.75" customHeight="1">
      <c r="A718" s="30" t="s">
        <v>56</v>
      </c>
      <c r="E718" s="31" t="s">
        <v>4062</v>
      </c>
    </row>
    <row r="719" spans="1:5" ht="12.75" customHeight="1">
      <c r="A719" s="30" t="s">
        <v>57</v>
      </c>
      <c r="E719" s="32" t="s">
        <v>4</v>
      </c>
    </row>
    <row r="720" spans="5:5" ht="12.75" customHeight="1">
      <c r="E720" s="31" t="s">
        <v>4</v>
      </c>
    </row>
    <row r="721" spans="1:16" ht="12.75" customHeight="1">
      <c r="A721" t="s">
        <v>50</v>
      </c>
      <c s="6" t="s">
        <v>3649</v>
      </c>
      <c s="6" t="s">
        <v>4063</v>
      </c>
      <c t="s">
        <v>4</v>
      </c>
      <c s="26" t="s">
        <v>4064</v>
      </c>
      <c s="27" t="s">
        <v>1918</v>
      </c>
      <c s="28">
        <v>1</v>
      </c>
      <c s="27">
        <v>0</v>
      </c>
      <c s="27">
        <f>ROUND(G721*H721,6)</f>
      </c>
      <c r="L721" s="29">
        <v>0</v>
      </c>
      <c s="24">
        <f>ROUND(ROUND(L721,2)*ROUND(G721,3),2)</f>
      </c>
      <c s="27" t="s">
        <v>2797</v>
      </c>
      <c>
        <f>(M721*21)/100</f>
      </c>
      <c t="s">
        <v>27</v>
      </c>
    </row>
    <row r="722" spans="1:5" ht="12.75" customHeight="1">
      <c r="A722" s="30" t="s">
        <v>56</v>
      </c>
      <c r="E722" s="31" t="s">
        <v>4064</v>
      </c>
    </row>
    <row r="723" spans="1:5" ht="12.75" customHeight="1">
      <c r="A723" s="30" t="s">
        <v>57</v>
      </c>
      <c r="E723" s="32" t="s">
        <v>4</v>
      </c>
    </row>
    <row r="724" spans="5:5" ht="12.75" customHeight="1">
      <c r="E724" s="31" t="s">
        <v>4</v>
      </c>
    </row>
    <row r="725" spans="1:16" ht="12.75" customHeight="1">
      <c r="A725" t="s">
        <v>50</v>
      </c>
      <c s="6" t="s">
        <v>3653</v>
      </c>
      <c s="6" t="s">
        <v>4065</v>
      </c>
      <c t="s">
        <v>4</v>
      </c>
      <c s="26" t="s">
        <v>3514</v>
      </c>
      <c s="27" t="s">
        <v>1918</v>
      </c>
      <c s="28">
        <v>1</v>
      </c>
      <c s="27">
        <v>0</v>
      </c>
      <c s="27">
        <f>ROUND(G725*H725,6)</f>
      </c>
      <c r="L725" s="29">
        <v>0</v>
      </c>
      <c s="24">
        <f>ROUND(ROUND(L725,2)*ROUND(G725,3),2)</f>
      </c>
      <c s="27" t="s">
        <v>2797</v>
      </c>
      <c>
        <f>(M725*21)/100</f>
      </c>
      <c t="s">
        <v>27</v>
      </c>
    </row>
    <row r="726" spans="1:5" ht="12.75" customHeight="1">
      <c r="A726" s="30" t="s">
        <v>56</v>
      </c>
      <c r="E726" s="31" t="s">
        <v>3514</v>
      </c>
    </row>
    <row r="727" spans="1:5" ht="12.75" customHeight="1">
      <c r="A727" s="30" t="s">
        <v>57</v>
      </c>
      <c r="E727" s="32" t="s">
        <v>4</v>
      </c>
    </row>
    <row r="728" spans="5:5" ht="12.75" customHeight="1">
      <c r="E728" s="31" t="s">
        <v>4</v>
      </c>
    </row>
    <row r="729" spans="1:16" ht="12.75" customHeight="1">
      <c r="A729" t="s">
        <v>50</v>
      </c>
      <c s="6" t="s">
        <v>3657</v>
      </c>
      <c s="6" t="s">
        <v>4066</v>
      </c>
      <c t="s">
        <v>4</v>
      </c>
      <c s="26" t="s">
        <v>3516</v>
      </c>
      <c s="27" t="s">
        <v>1918</v>
      </c>
      <c s="28">
        <v>1</v>
      </c>
      <c s="27">
        <v>0</v>
      </c>
      <c s="27">
        <f>ROUND(G729*H729,6)</f>
      </c>
      <c r="L729" s="29">
        <v>0</v>
      </c>
      <c s="24">
        <f>ROUND(ROUND(L729,2)*ROUND(G729,3),2)</f>
      </c>
      <c s="27" t="s">
        <v>2797</v>
      </c>
      <c>
        <f>(M729*21)/100</f>
      </c>
      <c t="s">
        <v>27</v>
      </c>
    </row>
    <row r="730" spans="1:5" ht="12.75" customHeight="1">
      <c r="A730" s="30" t="s">
        <v>56</v>
      </c>
      <c r="E730" s="31" t="s">
        <v>3516</v>
      </c>
    </row>
    <row r="731" spans="1:5" ht="12.75" customHeight="1">
      <c r="A731" s="30" t="s">
        <v>57</v>
      </c>
      <c r="E731" s="32" t="s">
        <v>4</v>
      </c>
    </row>
    <row r="732" spans="5:5" ht="12.75" customHeight="1">
      <c r="E732" s="31" t="s">
        <v>4</v>
      </c>
    </row>
    <row r="733" spans="1:16" ht="12.75" customHeight="1">
      <c r="A733" t="s">
        <v>50</v>
      </c>
      <c s="6" t="s">
        <v>3661</v>
      </c>
      <c s="6" t="s">
        <v>4067</v>
      </c>
      <c t="s">
        <v>4</v>
      </c>
      <c s="26" t="s">
        <v>4068</v>
      </c>
      <c s="27" t="s">
        <v>1918</v>
      </c>
      <c s="28">
        <v>1</v>
      </c>
      <c s="27">
        <v>0</v>
      </c>
      <c s="27">
        <f>ROUND(G733*H733,6)</f>
      </c>
      <c r="L733" s="29">
        <v>0</v>
      </c>
      <c s="24">
        <f>ROUND(ROUND(L733,2)*ROUND(G733,3),2)</f>
      </c>
      <c s="27" t="s">
        <v>2797</v>
      </c>
      <c>
        <f>(M733*21)/100</f>
      </c>
      <c t="s">
        <v>27</v>
      </c>
    </row>
    <row r="734" spans="1:5" ht="12.75" customHeight="1">
      <c r="A734" s="30" t="s">
        <v>56</v>
      </c>
      <c r="E734" s="31" t="s">
        <v>4068</v>
      </c>
    </row>
    <row r="735" spans="1:5" ht="12.75" customHeight="1">
      <c r="A735" s="30" t="s">
        <v>57</v>
      </c>
      <c r="E735" s="32" t="s">
        <v>4</v>
      </c>
    </row>
    <row r="736" spans="5:5" ht="12.75" customHeight="1">
      <c r="E736" s="31" t="s">
        <v>4</v>
      </c>
    </row>
    <row r="737" spans="1:16" ht="12.75" customHeight="1">
      <c r="A737" t="s">
        <v>50</v>
      </c>
      <c s="6" t="s">
        <v>3665</v>
      </c>
      <c s="6" t="s">
        <v>4069</v>
      </c>
      <c t="s">
        <v>4</v>
      </c>
      <c s="26" t="s">
        <v>3520</v>
      </c>
      <c s="27" t="s">
        <v>1918</v>
      </c>
      <c s="28">
        <v>1</v>
      </c>
      <c s="27">
        <v>0</v>
      </c>
      <c s="27">
        <f>ROUND(G737*H737,6)</f>
      </c>
      <c r="L737" s="29">
        <v>0</v>
      </c>
      <c s="24">
        <f>ROUND(ROUND(L737,2)*ROUND(G737,3),2)</f>
      </c>
      <c s="27" t="s">
        <v>2797</v>
      </c>
      <c>
        <f>(M737*21)/100</f>
      </c>
      <c t="s">
        <v>27</v>
      </c>
    </row>
    <row r="738" spans="1:5" ht="12.75" customHeight="1">
      <c r="A738" s="30" t="s">
        <v>56</v>
      </c>
      <c r="E738" s="31" t="s">
        <v>3520</v>
      </c>
    </row>
    <row r="739" spans="1:5" ht="12.75" customHeight="1">
      <c r="A739" s="30" t="s">
        <v>57</v>
      </c>
      <c r="E739" s="32" t="s">
        <v>4</v>
      </c>
    </row>
    <row r="740" spans="5:5" ht="12.75" customHeight="1">
      <c r="E740" s="31" t="s">
        <v>4</v>
      </c>
    </row>
    <row r="741" spans="1:16" ht="12.75" customHeight="1">
      <c r="A741" t="s">
        <v>50</v>
      </c>
      <c s="6" t="s">
        <v>3668</v>
      </c>
      <c s="6" t="s">
        <v>4070</v>
      </c>
      <c t="s">
        <v>4</v>
      </c>
      <c s="26" t="s">
        <v>4071</v>
      </c>
      <c s="27" t="s">
        <v>1918</v>
      </c>
      <c s="28">
        <v>1</v>
      </c>
      <c s="27">
        <v>0</v>
      </c>
      <c s="27">
        <f>ROUND(G741*H741,6)</f>
      </c>
      <c r="L741" s="29">
        <v>0</v>
      </c>
      <c s="24">
        <f>ROUND(ROUND(L741,2)*ROUND(G741,3),2)</f>
      </c>
      <c s="27" t="s">
        <v>2797</v>
      </c>
      <c>
        <f>(M741*21)/100</f>
      </c>
      <c t="s">
        <v>27</v>
      </c>
    </row>
    <row r="742" spans="1:5" ht="12.75" customHeight="1">
      <c r="A742" s="30" t="s">
        <v>56</v>
      </c>
      <c r="E742" s="31" t="s">
        <v>4071</v>
      </c>
    </row>
    <row r="743" spans="1:5" ht="12.75" customHeight="1">
      <c r="A743" s="30" t="s">
        <v>57</v>
      </c>
      <c r="E743" s="32" t="s">
        <v>4</v>
      </c>
    </row>
    <row r="744" spans="5:5" ht="12.75" customHeight="1">
      <c r="E744" s="31" t="s">
        <v>4</v>
      </c>
    </row>
    <row r="745" spans="1:16" ht="12.75" customHeight="1">
      <c r="A745" t="s">
        <v>50</v>
      </c>
      <c s="6" t="s">
        <v>3671</v>
      </c>
      <c s="6" t="s">
        <v>4072</v>
      </c>
      <c t="s">
        <v>4</v>
      </c>
      <c s="26" t="s">
        <v>3522</v>
      </c>
      <c s="27" t="s">
        <v>1918</v>
      </c>
      <c s="28">
        <v>1</v>
      </c>
      <c s="27">
        <v>0</v>
      </c>
      <c s="27">
        <f>ROUND(G745*H745,6)</f>
      </c>
      <c r="L745" s="29">
        <v>0</v>
      </c>
      <c s="24">
        <f>ROUND(ROUND(L745,2)*ROUND(G745,3),2)</f>
      </c>
      <c s="27" t="s">
        <v>2797</v>
      </c>
      <c>
        <f>(M745*21)/100</f>
      </c>
      <c t="s">
        <v>27</v>
      </c>
    </row>
    <row r="746" spans="1:5" ht="12.75" customHeight="1">
      <c r="A746" s="30" t="s">
        <v>56</v>
      </c>
      <c r="E746" s="31" t="s">
        <v>3522</v>
      </c>
    </row>
    <row r="747" spans="1:5" ht="12.75" customHeight="1">
      <c r="A747" s="30" t="s">
        <v>57</v>
      </c>
      <c r="E747" s="32" t="s">
        <v>4</v>
      </c>
    </row>
    <row r="748" spans="5:5" ht="12.75" customHeight="1">
      <c r="E748" s="31" t="s">
        <v>4</v>
      </c>
    </row>
    <row r="749" spans="1:16" ht="12.75" customHeight="1">
      <c r="A749" t="s">
        <v>50</v>
      </c>
      <c s="6" t="s">
        <v>3674</v>
      </c>
      <c s="6" t="s">
        <v>4073</v>
      </c>
      <c t="s">
        <v>4</v>
      </c>
      <c s="26" t="s">
        <v>3524</v>
      </c>
      <c s="27" t="s">
        <v>1918</v>
      </c>
      <c s="28">
        <v>1</v>
      </c>
      <c s="27">
        <v>0</v>
      </c>
      <c s="27">
        <f>ROUND(G749*H749,6)</f>
      </c>
      <c r="L749" s="29">
        <v>0</v>
      </c>
      <c s="24">
        <f>ROUND(ROUND(L749,2)*ROUND(G749,3),2)</f>
      </c>
      <c s="27" t="s">
        <v>2797</v>
      </c>
      <c>
        <f>(M749*21)/100</f>
      </c>
      <c t="s">
        <v>27</v>
      </c>
    </row>
    <row r="750" spans="1:5" ht="12.75" customHeight="1">
      <c r="A750" s="30" t="s">
        <v>56</v>
      </c>
      <c r="E750" s="31" t="s">
        <v>3524</v>
      </c>
    </row>
    <row r="751" spans="1:5" ht="12.75" customHeight="1">
      <c r="A751" s="30" t="s">
        <v>57</v>
      </c>
      <c r="E751" s="32" t="s">
        <v>4</v>
      </c>
    </row>
    <row r="752" spans="5:5" ht="12.75" customHeight="1">
      <c r="E752" s="31" t="s">
        <v>4</v>
      </c>
    </row>
    <row r="753" spans="1:13" ht="12.75" customHeight="1">
      <c r="A753" t="s">
        <v>47</v>
      </c>
      <c r="C753" s="7" t="s">
        <v>4074</v>
      </c>
      <c r="E753" s="25" t="s">
        <v>4075</v>
      </c>
      <c r="J753" s="24">
        <f>0</f>
      </c>
      <c s="24">
        <f>0</f>
      </c>
      <c s="24">
        <f>0+L754+L758+L762+L766+L770+L774+L778+L782+L786+L790+L794+L798+L802+L806+L810+L814+L818+L822+L826+L830+L834+L838+L842+L846+L850+L854+L858+L862+L866+L870+L874+L878+L882+L886+L890+L894+L898+L902+L906+L910+L914+L918+L922+L926+L930+L934+L938+L942+L946</f>
      </c>
      <c s="24">
        <f>0+M754+M758+M762+M766+M770+M774+M778+M782+M786+M790+M794+M798+M802+M806+M810+M814+M818+M822+M826+M830+M834+M838+M842+M846+M850+M854+M858+M862+M866+M870+M874+M878+M882+M886+M890+M894+M898+M902+M906+M910+M914+M918+M922+M926+M930+M934+M938+M942+M946</f>
      </c>
    </row>
    <row r="754" spans="1:16" ht="12.75" customHeight="1">
      <c r="A754" t="s">
        <v>50</v>
      </c>
      <c s="6" t="s">
        <v>3679</v>
      </c>
      <c s="6" t="s">
        <v>4076</v>
      </c>
      <c t="s">
        <v>4</v>
      </c>
      <c s="26" t="s">
        <v>4077</v>
      </c>
      <c s="27" t="s">
        <v>82</v>
      </c>
      <c s="28">
        <v>5</v>
      </c>
      <c s="27">
        <v>0</v>
      </c>
      <c s="27">
        <f>ROUND(G754*H754,6)</f>
      </c>
      <c r="L754" s="29">
        <v>0</v>
      </c>
      <c s="24">
        <f>ROUND(ROUND(L754,2)*ROUND(G754,3),2)</f>
      </c>
      <c s="27" t="s">
        <v>2797</v>
      </c>
      <c>
        <f>(M754*21)/100</f>
      </c>
      <c t="s">
        <v>27</v>
      </c>
    </row>
    <row r="755" spans="1:5" ht="12.75" customHeight="1">
      <c r="A755" s="30" t="s">
        <v>56</v>
      </c>
      <c r="E755" s="31" t="s">
        <v>4077</v>
      </c>
    </row>
    <row r="756" spans="1:5" ht="12.75" customHeight="1">
      <c r="A756" s="30" t="s">
        <v>57</v>
      </c>
      <c r="E756" s="32" t="s">
        <v>4</v>
      </c>
    </row>
    <row r="757" spans="5:5" ht="12.75" customHeight="1">
      <c r="E757" s="31" t="s">
        <v>4</v>
      </c>
    </row>
    <row r="758" spans="1:16" ht="12.75" customHeight="1">
      <c r="A758" t="s">
        <v>50</v>
      </c>
      <c s="6" t="s">
        <v>3683</v>
      </c>
      <c s="6" t="s">
        <v>4078</v>
      </c>
      <c t="s">
        <v>4</v>
      </c>
      <c s="26" t="s">
        <v>4079</v>
      </c>
      <c s="27" t="s">
        <v>82</v>
      </c>
      <c s="28">
        <v>5</v>
      </c>
      <c s="27">
        <v>0</v>
      </c>
      <c s="27">
        <f>ROUND(G758*H758,6)</f>
      </c>
      <c r="L758" s="29">
        <v>0</v>
      </c>
      <c s="24">
        <f>ROUND(ROUND(L758,2)*ROUND(G758,3),2)</f>
      </c>
      <c s="27" t="s">
        <v>2797</v>
      </c>
      <c>
        <f>(M758*21)/100</f>
      </c>
      <c t="s">
        <v>27</v>
      </c>
    </row>
    <row r="759" spans="1:5" ht="12.75" customHeight="1">
      <c r="A759" s="30" t="s">
        <v>56</v>
      </c>
      <c r="E759" s="31" t="s">
        <v>4079</v>
      </c>
    </row>
    <row r="760" spans="1:5" ht="12.75" customHeight="1">
      <c r="A760" s="30" t="s">
        <v>57</v>
      </c>
      <c r="E760" s="32" t="s">
        <v>4</v>
      </c>
    </row>
    <row r="761" spans="5:5" ht="12.75" customHeight="1">
      <c r="E761" s="31" t="s">
        <v>4</v>
      </c>
    </row>
    <row r="762" spans="1:16" ht="12.75" customHeight="1">
      <c r="A762" t="s">
        <v>50</v>
      </c>
      <c s="6" t="s">
        <v>3688</v>
      </c>
      <c s="6" t="s">
        <v>4080</v>
      </c>
      <c t="s">
        <v>4</v>
      </c>
      <c s="26" t="s">
        <v>4081</v>
      </c>
      <c s="27" t="s">
        <v>82</v>
      </c>
      <c s="28">
        <v>3</v>
      </c>
      <c s="27">
        <v>0</v>
      </c>
      <c s="27">
        <f>ROUND(G762*H762,6)</f>
      </c>
      <c r="L762" s="29">
        <v>0</v>
      </c>
      <c s="24">
        <f>ROUND(ROUND(L762,2)*ROUND(G762,3),2)</f>
      </c>
      <c s="27" t="s">
        <v>2797</v>
      </c>
      <c>
        <f>(M762*21)/100</f>
      </c>
      <c t="s">
        <v>27</v>
      </c>
    </row>
    <row r="763" spans="1:5" ht="12.75" customHeight="1">
      <c r="A763" s="30" t="s">
        <v>56</v>
      </c>
      <c r="E763" s="31" t="s">
        <v>4081</v>
      </c>
    </row>
    <row r="764" spans="1:5" ht="12.75" customHeight="1">
      <c r="A764" s="30" t="s">
        <v>57</v>
      </c>
      <c r="E764" s="32" t="s">
        <v>4</v>
      </c>
    </row>
    <row r="765" spans="5:5" ht="12.75" customHeight="1">
      <c r="E765" s="31" t="s">
        <v>4</v>
      </c>
    </row>
    <row r="766" spans="1:16" ht="12.75" customHeight="1">
      <c r="A766" t="s">
        <v>50</v>
      </c>
      <c s="6" t="s">
        <v>3693</v>
      </c>
      <c s="6" t="s">
        <v>4082</v>
      </c>
      <c t="s">
        <v>4</v>
      </c>
      <c s="26" t="s">
        <v>4083</v>
      </c>
      <c s="27" t="s">
        <v>82</v>
      </c>
      <c s="28">
        <v>3</v>
      </c>
      <c s="27">
        <v>0</v>
      </c>
      <c s="27">
        <f>ROUND(G766*H766,6)</f>
      </c>
      <c r="L766" s="29">
        <v>0</v>
      </c>
      <c s="24">
        <f>ROUND(ROUND(L766,2)*ROUND(G766,3),2)</f>
      </c>
      <c s="27" t="s">
        <v>2797</v>
      </c>
      <c>
        <f>(M766*21)/100</f>
      </c>
      <c t="s">
        <v>27</v>
      </c>
    </row>
    <row r="767" spans="1:5" ht="12.75" customHeight="1">
      <c r="A767" s="30" t="s">
        <v>56</v>
      </c>
      <c r="E767" s="31" t="s">
        <v>4083</v>
      </c>
    </row>
    <row r="768" spans="1:5" ht="12.75" customHeight="1">
      <c r="A768" s="30" t="s">
        <v>57</v>
      </c>
      <c r="E768" s="32" t="s">
        <v>4</v>
      </c>
    </row>
    <row r="769" spans="5:5" ht="12.75" customHeight="1">
      <c r="E769" s="31" t="s">
        <v>4</v>
      </c>
    </row>
    <row r="770" spans="1:16" ht="12.75" customHeight="1">
      <c r="A770" t="s">
        <v>50</v>
      </c>
      <c s="6" t="s">
        <v>3698</v>
      </c>
      <c s="6" t="s">
        <v>4084</v>
      </c>
      <c t="s">
        <v>4</v>
      </c>
      <c s="26" t="s">
        <v>4085</v>
      </c>
      <c s="27" t="s">
        <v>82</v>
      </c>
      <c s="28">
        <v>6</v>
      </c>
      <c s="27">
        <v>0</v>
      </c>
      <c s="27">
        <f>ROUND(G770*H770,6)</f>
      </c>
      <c r="L770" s="29">
        <v>0</v>
      </c>
      <c s="24">
        <f>ROUND(ROUND(L770,2)*ROUND(G770,3),2)</f>
      </c>
      <c s="27" t="s">
        <v>2797</v>
      </c>
      <c>
        <f>(M770*21)/100</f>
      </c>
      <c t="s">
        <v>27</v>
      </c>
    </row>
    <row r="771" spans="1:5" ht="12.75" customHeight="1">
      <c r="A771" s="30" t="s">
        <v>56</v>
      </c>
      <c r="E771" s="31" t="s">
        <v>4085</v>
      </c>
    </row>
    <row r="772" spans="1:5" ht="12.75" customHeight="1">
      <c r="A772" s="30" t="s">
        <v>57</v>
      </c>
      <c r="E772" s="32" t="s">
        <v>4</v>
      </c>
    </row>
    <row r="773" spans="5:5" ht="12.75" customHeight="1">
      <c r="E773" s="31" t="s">
        <v>4</v>
      </c>
    </row>
    <row r="774" spans="1:16" ht="12.75" customHeight="1">
      <c r="A774" t="s">
        <v>50</v>
      </c>
      <c s="6" t="s">
        <v>3702</v>
      </c>
      <c s="6" t="s">
        <v>4086</v>
      </c>
      <c t="s">
        <v>4</v>
      </c>
      <c s="26" t="s">
        <v>4087</v>
      </c>
      <c s="27" t="s">
        <v>82</v>
      </c>
      <c s="28">
        <v>6</v>
      </c>
      <c s="27">
        <v>0</v>
      </c>
      <c s="27">
        <f>ROUND(G774*H774,6)</f>
      </c>
      <c r="L774" s="29">
        <v>0</v>
      </c>
      <c s="24">
        <f>ROUND(ROUND(L774,2)*ROUND(G774,3),2)</f>
      </c>
      <c s="27" t="s">
        <v>2797</v>
      </c>
      <c>
        <f>(M774*21)/100</f>
      </c>
      <c t="s">
        <v>27</v>
      </c>
    </row>
    <row r="775" spans="1:5" ht="12.75" customHeight="1">
      <c r="A775" s="30" t="s">
        <v>56</v>
      </c>
      <c r="E775" s="31" t="s">
        <v>4087</v>
      </c>
    </row>
    <row r="776" spans="1:5" ht="12.75" customHeight="1">
      <c r="A776" s="30" t="s">
        <v>57</v>
      </c>
      <c r="E776" s="32" t="s">
        <v>4</v>
      </c>
    </row>
    <row r="777" spans="5:5" ht="12.75" customHeight="1">
      <c r="E777" s="31" t="s">
        <v>4</v>
      </c>
    </row>
    <row r="778" spans="1:16" ht="12.75" customHeight="1">
      <c r="A778" t="s">
        <v>50</v>
      </c>
      <c s="6" t="s">
        <v>3707</v>
      </c>
      <c s="6" t="s">
        <v>4088</v>
      </c>
      <c t="s">
        <v>4</v>
      </c>
      <c s="26" t="s">
        <v>4089</v>
      </c>
      <c s="27" t="s">
        <v>82</v>
      </c>
      <c s="28">
        <v>4</v>
      </c>
      <c s="27">
        <v>0</v>
      </c>
      <c s="27">
        <f>ROUND(G778*H778,6)</f>
      </c>
      <c r="L778" s="29">
        <v>0</v>
      </c>
      <c s="24">
        <f>ROUND(ROUND(L778,2)*ROUND(G778,3),2)</f>
      </c>
      <c s="27" t="s">
        <v>2797</v>
      </c>
      <c>
        <f>(M778*21)/100</f>
      </c>
      <c t="s">
        <v>27</v>
      </c>
    </row>
    <row r="779" spans="1:5" ht="12.75" customHeight="1">
      <c r="A779" s="30" t="s">
        <v>56</v>
      </c>
      <c r="E779" s="31" t="s">
        <v>4089</v>
      </c>
    </row>
    <row r="780" spans="1:5" ht="12.75" customHeight="1">
      <c r="A780" s="30" t="s">
        <v>57</v>
      </c>
      <c r="E780" s="32" t="s">
        <v>4</v>
      </c>
    </row>
    <row r="781" spans="5:5" ht="12.75" customHeight="1">
      <c r="E781" s="31" t="s">
        <v>4</v>
      </c>
    </row>
    <row r="782" spans="1:16" ht="12.75" customHeight="1">
      <c r="A782" t="s">
        <v>50</v>
      </c>
      <c s="6" t="s">
        <v>3712</v>
      </c>
      <c s="6" t="s">
        <v>4090</v>
      </c>
      <c t="s">
        <v>4</v>
      </c>
      <c s="26" t="s">
        <v>4091</v>
      </c>
      <c s="27" t="s">
        <v>82</v>
      </c>
      <c s="28">
        <v>4</v>
      </c>
      <c s="27">
        <v>0</v>
      </c>
      <c s="27">
        <f>ROUND(G782*H782,6)</f>
      </c>
      <c r="L782" s="29">
        <v>0</v>
      </c>
      <c s="24">
        <f>ROUND(ROUND(L782,2)*ROUND(G782,3),2)</f>
      </c>
      <c s="27" t="s">
        <v>2797</v>
      </c>
      <c>
        <f>(M782*21)/100</f>
      </c>
      <c t="s">
        <v>27</v>
      </c>
    </row>
    <row r="783" spans="1:5" ht="12.75" customHeight="1">
      <c r="A783" s="30" t="s">
        <v>56</v>
      </c>
      <c r="E783" s="31" t="s">
        <v>4091</v>
      </c>
    </row>
    <row r="784" spans="1:5" ht="12.75" customHeight="1">
      <c r="A784" s="30" t="s">
        <v>57</v>
      </c>
      <c r="E784" s="32" t="s">
        <v>4</v>
      </c>
    </row>
    <row r="785" spans="5:5" ht="12.75" customHeight="1">
      <c r="E785" s="31" t="s">
        <v>4</v>
      </c>
    </row>
    <row r="786" spans="1:16" ht="12.75" customHeight="1">
      <c r="A786" t="s">
        <v>50</v>
      </c>
      <c s="6" t="s">
        <v>3716</v>
      </c>
      <c s="6" t="s">
        <v>4092</v>
      </c>
      <c t="s">
        <v>4</v>
      </c>
      <c s="26" t="s">
        <v>4093</v>
      </c>
      <c s="27" t="s">
        <v>82</v>
      </c>
      <c s="28">
        <v>5</v>
      </c>
      <c s="27">
        <v>0</v>
      </c>
      <c s="27">
        <f>ROUND(G786*H786,6)</f>
      </c>
      <c r="L786" s="29">
        <v>0</v>
      </c>
      <c s="24">
        <f>ROUND(ROUND(L786,2)*ROUND(G786,3),2)</f>
      </c>
      <c s="27" t="s">
        <v>2797</v>
      </c>
      <c>
        <f>(M786*21)/100</f>
      </c>
      <c t="s">
        <v>27</v>
      </c>
    </row>
    <row r="787" spans="1:5" ht="12.75" customHeight="1">
      <c r="A787" s="30" t="s">
        <v>56</v>
      </c>
      <c r="E787" s="31" t="s">
        <v>4093</v>
      </c>
    </row>
    <row r="788" spans="1:5" ht="12.75" customHeight="1">
      <c r="A788" s="30" t="s">
        <v>57</v>
      </c>
      <c r="E788" s="32" t="s">
        <v>4</v>
      </c>
    </row>
    <row r="789" spans="5:5" ht="12.75" customHeight="1">
      <c r="E789" s="31" t="s">
        <v>4</v>
      </c>
    </row>
    <row r="790" spans="1:16" ht="12.75" customHeight="1">
      <c r="A790" t="s">
        <v>50</v>
      </c>
      <c s="6" t="s">
        <v>3719</v>
      </c>
      <c s="6" t="s">
        <v>4094</v>
      </c>
      <c t="s">
        <v>4</v>
      </c>
      <c s="26" t="s">
        <v>4095</v>
      </c>
      <c s="27" t="s">
        <v>82</v>
      </c>
      <c s="28">
        <v>5</v>
      </c>
      <c s="27">
        <v>0</v>
      </c>
      <c s="27">
        <f>ROUND(G790*H790,6)</f>
      </c>
      <c r="L790" s="29">
        <v>0</v>
      </c>
      <c s="24">
        <f>ROUND(ROUND(L790,2)*ROUND(G790,3),2)</f>
      </c>
      <c s="27" t="s">
        <v>2797</v>
      </c>
      <c>
        <f>(M790*21)/100</f>
      </c>
      <c t="s">
        <v>27</v>
      </c>
    </row>
    <row r="791" spans="1:5" ht="12.75" customHeight="1">
      <c r="A791" s="30" t="s">
        <v>56</v>
      </c>
      <c r="E791" s="31" t="s">
        <v>4095</v>
      </c>
    </row>
    <row r="792" spans="1:5" ht="12.75" customHeight="1">
      <c r="A792" s="30" t="s">
        <v>57</v>
      </c>
      <c r="E792" s="32" t="s">
        <v>4</v>
      </c>
    </row>
    <row r="793" spans="5:5" ht="12.75" customHeight="1">
      <c r="E793" s="31" t="s">
        <v>4</v>
      </c>
    </row>
    <row r="794" spans="1:16" ht="12.75" customHeight="1">
      <c r="A794" t="s">
        <v>50</v>
      </c>
      <c s="6" t="s">
        <v>3722</v>
      </c>
      <c s="6" t="s">
        <v>4096</v>
      </c>
      <c t="s">
        <v>4</v>
      </c>
      <c s="26" t="s">
        <v>4097</v>
      </c>
      <c s="27" t="s">
        <v>82</v>
      </c>
      <c s="28">
        <v>1</v>
      </c>
      <c s="27">
        <v>0</v>
      </c>
      <c s="27">
        <f>ROUND(G794*H794,6)</f>
      </c>
      <c r="L794" s="29">
        <v>0</v>
      </c>
      <c s="24">
        <f>ROUND(ROUND(L794,2)*ROUND(G794,3),2)</f>
      </c>
      <c s="27" t="s">
        <v>2797</v>
      </c>
      <c>
        <f>(M794*21)/100</f>
      </c>
      <c t="s">
        <v>27</v>
      </c>
    </row>
    <row r="795" spans="1:5" ht="12.75" customHeight="1">
      <c r="A795" s="30" t="s">
        <v>56</v>
      </c>
      <c r="E795" s="31" t="s">
        <v>4097</v>
      </c>
    </row>
    <row r="796" spans="1:5" ht="12.75" customHeight="1">
      <c r="A796" s="30" t="s">
        <v>57</v>
      </c>
      <c r="E796" s="32" t="s">
        <v>4</v>
      </c>
    </row>
    <row r="797" spans="5:5" ht="12.75" customHeight="1">
      <c r="E797" s="31" t="s">
        <v>4</v>
      </c>
    </row>
    <row r="798" spans="1:16" ht="12.75" customHeight="1">
      <c r="A798" t="s">
        <v>50</v>
      </c>
      <c s="6" t="s">
        <v>3726</v>
      </c>
      <c s="6" t="s">
        <v>4098</v>
      </c>
      <c t="s">
        <v>4</v>
      </c>
      <c s="26" t="s">
        <v>4097</v>
      </c>
      <c s="27" t="s">
        <v>82</v>
      </c>
      <c s="28">
        <v>1</v>
      </c>
      <c s="27">
        <v>0</v>
      </c>
      <c s="27">
        <f>ROUND(G798*H798,6)</f>
      </c>
      <c r="L798" s="29">
        <v>0</v>
      </c>
      <c s="24">
        <f>ROUND(ROUND(L798,2)*ROUND(G798,3),2)</f>
      </c>
      <c s="27" t="s">
        <v>2797</v>
      </c>
      <c>
        <f>(M798*21)/100</f>
      </c>
      <c t="s">
        <v>27</v>
      </c>
    </row>
    <row r="799" spans="1:5" ht="12.75" customHeight="1">
      <c r="A799" s="30" t="s">
        <v>56</v>
      </c>
      <c r="E799" s="31" t="s">
        <v>4097</v>
      </c>
    </row>
    <row r="800" spans="1:5" ht="12.75" customHeight="1">
      <c r="A800" s="30" t="s">
        <v>57</v>
      </c>
      <c r="E800" s="32" t="s">
        <v>4</v>
      </c>
    </row>
    <row r="801" spans="5:5" ht="12.75" customHeight="1">
      <c r="E801" s="31" t="s">
        <v>4</v>
      </c>
    </row>
    <row r="802" spans="1:16" ht="12.75" customHeight="1">
      <c r="A802" t="s">
        <v>50</v>
      </c>
      <c s="6" t="s">
        <v>3729</v>
      </c>
      <c s="6" t="s">
        <v>4099</v>
      </c>
      <c t="s">
        <v>4</v>
      </c>
      <c s="26" t="s">
        <v>3504</v>
      </c>
      <c s="27" t="s">
        <v>1918</v>
      </c>
      <c s="28">
        <v>1</v>
      </c>
      <c s="27">
        <v>0</v>
      </c>
      <c s="27">
        <f>ROUND(G802*H802,6)</f>
      </c>
      <c r="L802" s="29">
        <v>0</v>
      </c>
      <c s="24">
        <f>ROUND(ROUND(L802,2)*ROUND(G802,3),2)</f>
      </c>
      <c s="27" t="s">
        <v>2797</v>
      </c>
      <c>
        <f>(M802*21)/100</f>
      </c>
      <c t="s">
        <v>27</v>
      </c>
    </row>
    <row r="803" spans="1:5" ht="12.75" customHeight="1">
      <c r="A803" s="30" t="s">
        <v>56</v>
      </c>
      <c r="E803" s="31" t="s">
        <v>3504</v>
      </c>
    </row>
    <row r="804" spans="1:5" ht="12.75" customHeight="1">
      <c r="A804" s="30" t="s">
        <v>57</v>
      </c>
      <c r="E804" s="32" t="s">
        <v>4</v>
      </c>
    </row>
    <row r="805" spans="5:5" ht="12.75" customHeight="1">
      <c r="E805" s="31" t="s">
        <v>4</v>
      </c>
    </row>
    <row r="806" spans="1:16" ht="12.75" customHeight="1">
      <c r="A806" t="s">
        <v>50</v>
      </c>
      <c s="6" t="s">
        <v>3730</v>
      </c>
      <c s="6" t="s">
        <v>4100</v>
      </c>
      <c t="s">
        <v>4</v>
      </c>
      <c s="26" t="s">
        <v>3496</v>
      </c>
      <c s="27" t="s">
        <v>82</v>
      </c>
      <c s="28">
        <v>30</v>
      </c>
      <c s="27">
        <v>0</v>
      </c>
      <c s="27">
        <f>ROUND(G806*H806,6)</f>
      </c>
      <c r="L806" s="29">
        <v>0</v>
      </c>
      <c s="24">
        <f>ROUND(ROUND(L806,2)*ROUND(G806,3),2)</f>
      </c>
      <c s="27" t="s">
        <v>2797</v>
      </c>
      <c>
        <f>(M806*21)/100</f>
      </c>
      <c t="s">
        <v>27</v>
      </c>
    </row>
    <row r="807" spans="1:5" ht="12.75" customHeight="1">
      <c r="A807" s="30" t="s">
        <v>56</v>
      </c>
      <c r="E807" s="31" t="s">
        <v>3496</v>
      </c>
    </row>
    <row r="808" spans="1:5" ht="12.75" customHeight="1">
      <c r="A808" s="30" t="s">
        <v>57</v>
      </c>
      <c r="E808" s="32" t="s">
        <v>4</v>
      </c>
    </row>
    <row r="809" spans="5:5" ht="12.75" customHeight="1">
      <c r="E809" s="31" t="s">
        <v>4</v>
      </c>
    </row>
    <row r="810" spans="1:16" ht="12.75" customHeight="1">
      <c r="A810" t="s">
        <v>50</v>
      </c>
      <c s="6" t="s">
        <v>3731</v>
      </c>
      <c s="6" t="s">
        <v>4101</v>
      </c>
      <c t="s">
        <v>4</v>
      </c>
      <c s="26" t="s">
        <v>3498</v>
      </c>
      <c s="27" t="s">
        <v>82</v>
      </c>
      <c s="28">
        <v>30</v>
      </c>
      <c s="27">
        <v>0</v>
      </c>
      <c s="27">
        <f>ROUND(G810*H810,6)</f>
      </c>
      <c r="L810" s="29">
        <v>0</v>
      </c>
      <c s="24">
        <f>ROUND(ROUND(L810,2)*ROUND(G810,3),2)</f>
      </c>
      <c s="27" t="s">
        <v>2797</v>
      </c>
      <c>
        <f>(M810*21)/100</f>
      </c>
      <c t="s">
        <v>27</v>
      </c>
    </row>
    <row r="811" spans="1:5" ht="12.75" customHeight="1">
      <c r="A811" s="30" t="s">
        <v>56</v>
      </c>
      <c r="E811" s="31" t="s">
        <v>3498</v>
      </c>
    </row>
    <row r="812" spans="1:5" ht="12.75" customHeight="1">
      <c r="A812" s="30" t="s">
        <v>57</v>
      </c>
      <c r="E812" s="32" t="s">
        <v>4</v>
      </c>
    </row>
    <row r="813" spans="5:5" ht="12.75" customHeight="1">
      <c r="E813" s="31" t="s">
        <v>4</v>
      </c>
    </row>
    <row r="814" spans="1:16" ht="12.75" customHeight="1">
      <c r="A814" t="s">
        <v>50</v>
      </c>
      <c s="6" t="s">
        <v>3732</v>
      </c>
      <c s="6" t="s">
        <v>4102</v>
      </c>
      <c t="s">
        <v>4</v>
      </c>
      <c s="26" t="s">
        <v>3500</v>
      </c>
      <c s="27" t="s">
        <v>82</v>
      </c>
      <c s="28">
        <v>30</v>
      </c>
      <c s="27">
        <v>0</v>
      </c>
      <c s="27">
        <f>ROUND(G814*H814,6)</f>
      </c>
      <c r="L814" s="29">
        <v>0</v>
      </c>
      <c s="24">
        <f>ROUND(ROUND(L814,2)*ROUND(G814,3),2)</f>
      </c>
      <c s="27" t="s">
        <v>2797</v>
      </c>
      <c>
        <f>(M814*21)/100</f>
      </c>
      <c t="s">
        <v>27</v>
      </c>
    </row>
    <row r="815" spans="1:5" ht="12.75" customHeight="1">
      <c r="A815" s="30" t="s">
        <v>56</v>
      </c>
      <c r="E815" s="31" t="s">
        <v>3500</v>
      </c>
    </row>
    <row r="816" spans="1:5" ht="12.75" customHeight="1">
      <c r="A816" s="30" t="s">
        <v>57</v>
      </c>
      <c r="E816" s="32" t="s">
        <v>4</v>
      </c>
    </row>
    <row r="817" spans="5:5" ht="12.75" customHeight="1">
      <c r="E817" s="31" t="s">
        <v>4</v>
      </c>
    </row>
    <row r="818" spans="1:16" ht="12.75" customHeight="1">
      <c r="A818" t="s">
        <v>50</v>
      </c>
      <c s="6" t="s">
        <v>3736</v>
      </c>
      <c s="6" t="s">
        <v>4103</v>
      </c>
      <c t="s">
        <v>4</v>
      </c>
      <c s="26" t="s">
        <v>3502</v>
      </c>
      <c s="27" t="s">
        <v>82</v>
      </c>
      <c s="28">
        <v>30</v>
      </c>
      <c s="27">
        <v>0</v>
      </c>
      <c s="27">
        <f>ROUND(G818*H818,6)</f>
      </c>
      <c r="L818" s="29">
        <v>0</v>
      </c>
      <c s="24">
        <f>ROUND(ROUND(L818,2)*ROUND(G818,3),2)</f>
      </c>
      <c s="27" t="s">
        <v>2797</v>
      </c>
      <c>
        <f>(M818*21)/100</f>
      </c>
      <c t="s">
        <v>27</v>
      </c>
    </row>
    <row r="819" spans="1:5" ht="12.75" customHeight="1">
      <c r="A819" s="30" t="s">
        <v>56</v>
      </c>
      <c r="E819" s="31" t="s">
        <v>3502</v>
      </c>
    </row>
    <row r="820" spans="1:5" ht="12.75" customHeight="1">
      <c r="A820" s="30" t="s">
        <v>57</v>
      </c>
      <c r="E820" s="32" t="s">
        <v>4</v>
      </c>
    </row>
    <row r="821" spans="5:5" ht="12.75" customHeight="1">
      <c r="E821" s="31" t="s">
        <v>4</v>
      </c>
    </row>
    <row r="822" spans="1:16" ht="12.75" customHeight="1">
      <c r="A822" t="s">
        <v>50</v>
      </c>
      <c s="6" t="s">
        <v>3739</v>
      </c>
      <c s="6" t="s">
        <v>4104</v>
      </c>
      <c t="s">
        <v>4</v>
      </c>
      <c s="26" t="s">
        <v>3504</v>
      </c>
      <c s="27" t="s">
        <v>1918</v>
      </c>
      <c s="28">
        <v>1</v>
      </c>
      <c s="27">
        <v>0</v>
      </c>
      <c s="27">
        <f>ROUND(G822*H822,6)</f>
      </c>
      <c r="L822" s="29">
        <v>0</v>
      </c>
      <c s="24">
        <f>ROUND(ROUND(L822,2)*ROUND(G822,3),2)</f>
      </c>
      <c s="27" t="s">
        <v>2797</v>
      </c>
      <c>
        <f>(M822*21)/100</f>
      </c>
      <c t="s">
        <v>27</v>
      </c>
    </row>
    <row r="823" spans="1:5" ht="12.75" customHeight="1">
      <c r="A823" s="30" t="s">
        <v>56</v>
      </c>
      <c r="E823" s="31" t="s">
        <v>3504</v>
      </c>
    </row>
    <row r="824" spans="1:5" ht="12.75" customHeight="1">
      <c r="A824" s="30" t="s">
        <v>57</v>
      </c>
      <c r="E824" s="32" t="s">
        <v>4</v>
      </c>
    </row>
    <row r="825" spans="5:5" ht="12.75" customHeight="1">
      <c r="E825" s="31" t="s">
        <v>4</v>
      </c>
    </row>
    <row r="826" spans="1:16" ht="12.75" customHeight="1">
      <c r="A826" t="s">
        <v>50</v>
      </c>
      <c s="6" t="s">
        <v>3742</v>
      </c>
      <c s="6" t="s">
        <v>4105</v>
      </c>
      <c t="s">
        <v>4</v>
      </c>
      <c s="26" t="s">
        <v>4106</v>
      </c>
      <c s="27" t="s">
        <v>284</v>
      </c>
      <c s="28">
        <v>1</v>
      </c>
      <c s="27">
        <v>0</v>
      </c>
      <c s="27">
        <f>ROUND(G826*H826,6)</f>
      </c>
      <c r="L826" s="29">
        <v>0</v>
      </c>
      <c s="24">
        <f>ROUND(ROUND(L826,2)*ROUND(G826,3),2)</f>
      </c>
      <c s="27" t="s">
        <v>2797</v>
      </c>
      <c>
        <f>(M826*21)/100</f>
      </c>
      <c t="s">
        <v>27</v>
      </c>
    </row>
    <row r="827" spans="1:5" ht="12.75" customHeight="1">
      <c r="A827" s="30" t="s">
        <v>56</v>
      </c>
      <c r="E827" s="31" t="s">
        <v>4106</v>
      </c>
    </row>
    <row r="828" spans="1:5" ht="12.75" customHeight="1">
      <c r="A828" s="30" t="s">
        <v>57</v>
      </c>
      <c r="E828" s="32" t="s">
        <v>4</v>
      </c>
    </row>
    <row r="829" spans="5:5" ht="12.75" customHeight="1">
      <c r="E829" s="31" t="s">
        <v>4</v>
      </c>
    </row>
    <row r="830" spans="1:16" ht="12.75" customHeight="1">
      <c r="A830" t="s">
        <v>50</v>
      </c>
      <c s="6" t="s">
        <v>3745</v>
      </c>
      <c s="6" t="s">
        <v>4107</v>
      </c>
      <c t="s">
        <v>4</v>
      </c>
      <c s="26" t="s">
        <v>4108</v>
      </c>
      <c s="27" t="s">
        <v>284</v>
      </c>
      <c s="28">
        <v>1</v>
      </c>
      <c s="27">
        <v>0</v>
      </c>
      <c s="27">
        <f>ROUND(G830*H830,6)</f>
      </c>
      <c r="L830" s="29">
        <v>0</v>
      </c>
      <c s="24">
        <f>ROUND(ROUND(L830,2)*ROUND(G830,3),2)</f>
      </c>
      <c s="27" t="s">
        <v>2797</v>
      </c>
      <c>
        <f>(M830*21)/100</f>
      </c>
      <c t="s">
        <v>27</v>
      </c>
    </row>
    <row r="831" spans="1:5" ht="12.75" customHeight="1">
      <c r="A831" s="30" t="s">
        <v>56</v>
      </c>
      <c r="E831" s="31" t="s">
        <v>4108</v>
      </c>
    </row>
    <row r="832" spans="1:5" ht="12.75" customHeight="1">
      <c r="A832" s="30" t="s">
        <v>57</v>
      </c>
      <c r="E832" s="32" t="s">
        <v>4</v>
      </c>
    </row>
    <row r="833" spans="5:5" ht="12.75" customHeight="1">
      <c r="E833" s="31" t="s">
        <v>4</v>
      </c>
    </row>
    <row r="834" spans="1:16" ht="12.75" customHeight="1">
      <c r="A834" t="s">
        <v>50</v>
      </c>
      <c s="6" t="s">
        <v>3748</v>
      </c>
      <c s="6" t="s">
        <v>4109</v>
      </c>
      <c t="s">
        <v>4</v>
      </c>
      <c s="26" t="s">
        <v>4110</v>
      </c>
      <c s="27" t="s">
        <v>284</v>
      </c>
      <c s="28">
        <v>1</v>
      </c>
      <c s="27">
        <v>0</v>
      </c>
      <c s="27">
        <f>ROUND(G834*H834,6)</f>
      </c>
      <c r="L834" s="29">
        <v>0</v>
      </c>
      <c s="24">
        <f>ROUND(ROUND(L834,2)*ROUND(G834,3),2)</f>
      </c>
      <c s="27" t="s">
        <v>2797</v>
      </c>
      <c>
        <f>(M834*21)/100</f>
      </c>
      <c t="s">
        <v>27</v>
      </c>
    </row>
    <row r="835" spans="1:5" ht="12.75" customHeight="1">
      <c r="A835" s="30" t="s">
        <v>56</v>
      </c>
      <c r="E835" s="31" t="s">
        <v>4110</v>
      </c>
    </row>
    <row r="836" spans="1:5" ht="12.75" customHeight="1">
      <c r="A836" s="30" t="s">
        <v>57</v>
      </c>
      <c r="E836" s="32" t="s">
        <v>4</v>
      </c>
    </row>
    <row r="837" spans="5:5" ht="12.75" customHeight="1">
      <c r="E837" s="31" t="s">
        <v>4</v>
      </c>
    </row>
    <row r="838" spans="1:16" ht="12.75" customHeight="1">
      <c r="A838" t="s">
        <v>50</v>
      </c>
      <c s="6" t="s">
        <v>3752</v>
      </c>
      <c s="6" t="s">
        <v>4111</v>
      </c>
      <c t="s">
        <v>4</v>
      </c>
      <c s="26" t="s">
        <v>4112</v>
      </c>
      <c s="27" t="s">
        <v>284</v>
      </c>
      <c s="28">
        <v>1</v>
      </c>
      <c s="27">
        <v>0</v>
      </c>
      <c s="27">
        <f>ROUND(G838*H838,6)</f>
      </c>
      <c r="L838" s="29">
        <v>0</v>
      </c>
      <c s="24">
        <f>ROUND(ROUND(L838,2)*ROUND(G838,3),2)</f>
      </c>
      <c s="27" t="s">
        <v>2797</v>
      </c>
      <c>
        <f>(M838*21)/100</f>
      </c>
      <c t="s">
        <v>27</v>
      </c>
    </row>
    <row r="839" spans="1:5" ht="12.75" customHeight="1">
      <c r="A839" s="30" t="s">
        <v>56</v>
      </c>
      <c r="E839" s="31" t="s">
        <v>4112</v>
      </c>
    </row>
    <row r="840" spans="1:5" ht="12.75" customHeight="1">
      <c r="A840" s="30" t="s">
        <v>57</v>
      </c>
      <c r="E840" s="32" t="s">
        <v>4</v>
      </c>
    </row>
    <row r="841" spans="5:5" ht="12.75" customHeight="1">
      <c r="E841" s="31" t="s">
        <v>4</v>
      </c>
    </row>
    <row r="842" spans="1:16" ht="12.75" customHeight="1">
      <c r="A842" t="s">
        <v>50</v>
      </c>
      <c s="6" t="s">
        <v>3756</v>
      </c>
      <c s="6" t="s">
        <v>4113</v>
      </c>
      <c t="s">
        <v>4</v>
      </c>
      <c s="26" t="s">
        <v>4114</v>
      </c>
      <c s="27" t="s">
        <v>284</v>
      </c>
      <c s="28">
        <v>1</v>
      </c>
      <c s="27">
        <v>0</v>
      </c>
      <c s="27">
        <f>ROUND(G842*H842,6)</f>
      </c>
      <c r="L842" s="29">
        <v>0</v>
      </c>
      <c s="24">
        <f>ROUND(ROUND(L842,2)*ROUND(G842,3),2)</f>
      </c>
      <c s="27" t="s">
        <v>2797</v>
      </c>
      <c>
        <f>(M842*21)/100</f>
      </c>
      <c t="s">
        <v>27</v>
      </c>
    </row>
    <row r="843" spans="1:5" ht="12.75" customHeight="1">
      <c r="A843" s="30" t="s">
        <v>56</v>
      </c>
      <c r="E843" s="31" t="s">
        <v>4114</v>
      </c>
    </row>
    <row r="844" spans="1:5" ht="12.75" customHeight="1">
      <c r="A844" s="30" t="s">
        <v>57</v>
      </c>
      <c r="E844" s="32" t="s">
        <v>4</v>
      </c>
    </row>
    <row r="845" spans="5:5" ht="12.75" customHeight="1">
      <c r="E845" s="31" t="s">
        <v>4</v>
      </c>
    </row>
    <row r="846" spans="1:16" ht="12.75" customHeight="1">
      <c r="A846" t="s">
        <v>50</v>
      </c>
      <c s="6" t="s">
        <v>3759</v>
      </c>
      <c s="6" t="s">
        <v>4115</v>
      </c>
      <c t="s">
        <v>4</v>
      </c>
      <c s="26" t="s">
        <v>4116</v>
      </c>
      <c s="27" t="s">
        <v>284</v>
      </c>
      <c s="28">
        <v>1</v>
      </c>
      <c s="27">
        <v>0</v>
      </c>
      <c s="27">
        <f>ROUND(G846*H846,6)</f>
      </c>
      <c r="L846" s="29">
        <v>0</v>
      </c>
      <c s="24">
        <f>ROUND(ROUND(L846,2)*ROUND(G846,3),2)</f>
      </c>
      <c s="27" t="s">
        <v>2797</v>
      </c>
      <c>
        <f>(M846*21)/100</f>
      </c>
      <c t="s">
        <v>27</v>
      </c>
    </row>
    <row r="847" spans="1:5" ht="12.75" customHeight="1">
      <c r="A847" s="30" t="s">
        <v>56</v>
      </c>
      <c r="E847" s="31" t="s">
        <v>4116</v>
      </c>
    </row>
    <row r="848" spans="1:5" ht="12.75" customHeight="1">
      <c r="A848" s="30" t="s">
        <v>57</v>
      </c>
      <c r="E848" s="32" t="s">
        <v>4</v>
      </c>
    </row>
    <row r="849" spans="5:5" ht="12.75" customHeight="1">
      <c r="E849" s="31" t="s">
        <v>4</v>
      </c>
    </row>
    <row r="850" spans="1:16" ht="12.75" customHeight="1">
      <c r="A850" t="s">
        <v>50</v>
      </c>
      <c s="6" t="s">
        <v>3762</v>
      </c>
      <c s="6" t="s">
        <v>4117</v>
      </c>
      <c t="s">
        <v>4</v>
      </c>
      <c s="26" t="s">
        <v>4118</v>
      </c>
      <c s="27" t="s">
        <v>284</v>
      </c>
      <c s="28">
        <v>1</v>
      </c>
      <c s="27">
        <v>0</v>
      </c>
      <c s="27">
        <f>ROUND(G850*H850,6)</f>
      </c>
      <c r="L850" s="29">
        <v>0</v>
      </c>
      <c s="24">
        <f>ROUND(ROUND(L850,2)*ROUND(G850,3),2)</f>
      </c>
      <c s="27" t="s">
        <v>2797</v>
      </c>
      <c>
        <f>(M850*21)/100</f>
      </c>
      <c t="s">
        <v>27</v>
      </c>
    </row>
    <row r="851" spans="1:5" ht="12.75" customHeight="1">
      <c r="A851" s="30" t="s">
        <v>56</v>
      </c>
      <c r="E851" s="31" t="s">
        <v>4118</v>
      </c>
    </row>
    <row r="852" spans="1:5" ht="12.75" customHeight="1">
      <c r="A852" s="30" t="s">
        <v>57</v>
      </c>
      <c r="E852" s="32" t="s">
        <v>4</v>
      </c>
    </row>
    <row r="853" spans="5:5" ht="12.75" customHeight="1">
      <c r="E853" s="31" t="s">
        <v>4</v>
      </c>
    </row>
    <row r="854" spans="1:16" ht="12.75" customHeight="1">
      <c r="A854" t="s">
        <v>50</v>
      </c>
      <c s="6" t="s">
        <v>3763</v>
      </c>
      <c s="6" t="s">
        <v>4119</v>
      </c>
      <c t="s">
        <v>4</v>
      </c>
      <c s="26" t="s">
        <v>4120</v>
      </c>
      <c s="27" t="s">
        <v>1918</v>
      </c>
      <c s="28">
        <v>1</v>
      </c>
      <c s="27">
        <v>0</v>
      </c>
      <c s="27">
        <f>ROUND(G854*H854,6)</f>
      </c>
      <c r="L854" s="29">
        <v>0</v>
      </c>
      <c s="24">
        <f>ROUND(ROUND(L854,2)*ROUND(G854,3),2)</f>
      </c>
      <c s="27" t="s">
        <v>2797</v>
      </c>
      <c>
        <f>(M854*21)/100</f>
      </c>
      <c t="s">
        <v>27</v>
      </c>
    </row>
    <row r="855" spans="1:5" ht="12.75" customHeight="1">
      <c r="A855" s="30" t="s">
        <v>56</v>
      </c>
      <c r="E855" s="31" t="s">
        <v>4120</v>
      </c>
    </row>
    <row r="856" spans="1:5" ht="12.75" customHeight="1">
      <c r="A856" s="30" t="s">
        <v>57</v>
      </c>
      <c r="E856" s="32" t="s">
        <v>4</v>
      </c>
    </row>
    <row r="857" spans="5:5" ht="12.75" customHeight="1">
      <c r="E857" s="31" t="s">
        <v>4</v>
      </c>
    </row>
    <row r="858" spans="1:16" ht="12.75" customHeight="1">
      <c r="A858" t="s">
        <v>50</v>
      </c>
      <c s="6" t="s">
        <v>3764</v>
      </c>
      <c s="6" t="s">
        <v>4121</v>
      </c>
      <c t="s">
        <v>4</v>
      </c>
      <c s="26" t="s">
        <v>4122</v>
      </c>
      <c s="27" t="s">
        <v>1918</v>
      </c>
      <c s="28">
        <v>1</v>
      </c>
      <c s="27">
        <v>0</v>
      </c>
      <c s="27">
        <f>ROUND(G858*H858,6)</f>
      </c>
      <c r="L858" s="29">
        <v>0</v>
      </c>
      <c s="24">
        <f>ROUND(ROUND(L858,2)*ROUND(G858,3),2)</f>
      </c>
      <c s="27" t="s">
        <v>2797</v>
      </c>
      <c>
        <f>(M858*21)/100</f>
      </c>
      <c t="s">
        <v>27</v>
      </c>
    </row>
    <row r="859" spans="1:5" ht="12.75" customHeight="1">
      <c r="A859" s="30" t="s">
        <v>56</v>
      </c>
      <c r="E859" s="31" t="s">
        <v>4122</v>
      </c>
    </row>
    <row r="860" spans="1:5" ht="12.75" customHeight="1">
      <c r="A860" s="30" t="s">
        <v>57</v>
      </c>
      <c r="E860" s="32" t="s">
        <v>4</v>
      </c>
    </row>
    <row r="861" spans="5:5" ht="12.75" customHeight="1">
      <c r="E861" s="31" t="s">
        <v>4</v>
      </c>
    </row>
    <row r="862" spans="1:16" ht="12.75" customHeight="1">
      <c r="A862" t="s">
        <v>50</v>
      </c>
      <c s="6" t="s">
        <v>3765</v>
      </c>
      <c s="6" t="s">
        <v>4123</v>
      </c>
      <c t="s">
        <v>4</v>
      </c>
      <c s="26" t="s">
        <v>4124</v>
      </c>
      <c s="27" t="s">
        <v>284</v>
      </c>
      <c s="28">
        <v>1</v>
      </c>
      <c s="27">
        <v>0</v>
      </c>
      <c s="27">
        <f>ROUND(G862*H862,6)</f>
      </c>
      <c r="L862" s="29">
        <v>0</v>
      </c>
      <c s="24">
        <f>ROUND(ROUND(L862,2)*ROUND(G862,3),2)</f>
      </c>
      <c s="27" t="s">
        <v>2797</v>
      </c>
      <c>
        <f>(M862*21)/100</f>
      </c>
      <c t="s">
        <v>27</v>
      </c>
    </row>
    <row r="863" spans="1:5" ht="12.75" customHeight="1">
      <c r="A863" s="30" t="s">
        <v>56</v>
      </c>
      <c r="E863" s="31" t="s">
        <v>4124</v>
      </c>
    </row>
    <row r="864" spans="1:5" ht="12.75" customHeight="1">
      <c r="A864" s="30" t="s">
        <v>57</v>
      </c>
      <c r="E864" s="32" t="s">
        <v>4</v>
      </c>
    </row>
    <row r="865" spans="5:5" ht="12.75" customHeight="1">
      <c r="E865" s="31" t="s">
        <v>4</v>
      </c>
    </row>
    <row r="866" spans="1:16" ht="12.75" customHeight="1">
      <c r="A866" t="s">
        <v>50</v>
      </c>
      <c s="6" t="s">
        <v>3766</v>
      </c>
      <c s="6" t="s">
        <v>4125</v>
      </c>
      <c t="s">
        <v>4</v>
      </c>
      <c s="26" t="s">
        <v>4126</v>
      </c>
      <c s="27" t="s">
        <v>284</v>
      </c>
      <c s="28">
        <v>1</v>
      </c>
      <c s="27">
        <v>0</v>
      </c>
      <c s="27">
        <f>ROUND(G866*H866,6)</f>
      </c>
      <c r="L866" s="29">
        <v>0</v>
      </c>
      <c s="24">
        <f>ROUND(ROUND(L866,2)*ROUND(G866,3),2)</f>
      </c>
      <c s="27" t="s">
        <v>2797</v>
      </c>
      <c>
        <f>(M866*21)/100</f>
      </c>
      <c t="s">
        <v>27</v>
      </c>
    </row>
    <row r="867" spans="1:5" ht="12.75" customHeight="1">
      <c r="A867" s="30" t="s">
        <v>56</v>
      </c>
      <c r="E867" s="31" t="s">
        <v>4126</v>
      </c>
    </row>
    <row r="868" spans="1:5" ht="12.75" customHeight="1">
      <c r="A868" s="30" t="s">
        <v>57</v>
      </c>
      <c r="E868" s="32" t="s">
        <v>4</v>
      </c>
    </row>
    <row r="869" spans="5:5" ht="12.75" customHeight="1">
      <c r="E869" s="31" t="s">
        <v>4</v>
      </c>
    </row>
    <row r="870" spans="1:16" ht="12.75" customHeight="1">
      <c r="A870" t="s">
        <v>50</v>
      </c>
      <c s="6" t="s">
        <v>3767</v>
      </c>
      <c s="6" t="s">
        <v>4127</v>
      </c>
      <c t="s">
        <v>4</v>
      </c>
      <c s="26" t="s">
        <v>4128</v>
      </c>
      <c s="27" t="s">
        <v>284</v>
      </c>
      <c s="28">
        <v>1</v>
      </c>
      <c s="27">
        <v>0</v>
      </c>
      <c s="27">
        <f>ROUND(G870*H870,6)</f>
      </c>
      <c r="L870" s="29">
        <v>0</v>
      </c>
      <c s="24">
        <f>ROUND(ROUND(L870,2)*ROUND(G870,3),2)</f>
      </c>
      <c s="27" t="s">
        <v>2797</v>
      </c>
      <c>
        <f>(M870*21)/100</f>
      </c>
      <c t="s">
        <v>27</v>
      </c>
    </row>
    <row r="871" spans="1:5" ht="12.75" customHeight="1">
      <c r="A871" s="30" t="s">
        <v>56</v>
      </c>
      <c r="E871" s="31" t="s">
        <v>4128</v>
      </c>
    </row>
    <row r="872" spans="1:5" ht="12.75" customHeight="1">
      <c r="A872" s="30" t="s">
        <v>57</v>
      </c>
      <c r="E872" s="32" t="s">
        <v>4</v>
      </c>
    </row>
    <row r="873" spans="5:5" ht="12.75" customHeight="1">
      <c r="E873" s="31" t="s">
        <v>4</v>
      </c>
    </row>
    <row r="874" spans="1:16" ht="12.75" customHeight="1">
      <c r="A874" t="s">
        <v>50</v>
      </c>
      <c s="6" t="s">
        <v>3770</v>
      </c>
      <c s="6" t="s">
        <v>4129</v>
      </c>
      <c t="s">
        <v>4</v>
      </c>
      <c s="26" t="s">
        <v>4130</v>
      </c>
      <c s="27" t="s">
        <v>284</v>
      </c>
      <c s="28">
        <v>1</v>
      </c>
      <c s="27">
        <v>0</v>
      </c>
      <c s="27">
        <f>ROUND(G874*H874,6)</f>
      </c>
      <c r="L874" s="29">
        <v>0</v>
      </c>
      <c s="24">
        <f>ROUND(ROUND(L874,2)*ROUND(G874,3),2)</f>
      </c>
      <c s="27" t="s">
        <v>2797</v>
      </c>
      <c>
        <f>(M874*21)/100</f>
      </c>
      <c t="s">
        <v>27</v>
      </c>
    </row>
    <row r="875" spans="1:5" ht="12.75" customHeight="1">
      <c r="A875" s="30" t="s">
        <v>56</v>
      </c>
      <c r="E875" s="31" t="s">
        <v>4130</v>
      </c>
    </row>
    <row r="876" spans="1:5" ht="12.75" customHeight="1">
      <c r="A876" s="30" t="s">
        <v>57</v>
      </c>
      <c r="E876" s="32" t="s">
        <v>4</v>
      </c>
    </row>
    <row r="877" spans="5:5" ht="12.75" customHeight="1">
      <c r="E877" s="31" t="s">
        <v>4</v>
      </c>
    </row>
    <row r="878" spans="1:16" ht="12.75" customHeight="1">
      <c r="A878" t="s">
        <v>50</v>
      </c>
      <c s="6" t="s">
        <v>3771</v>
      </c>
      <c s="6" t="s">
        <v>4131</v>
      </c>
      <c t="s">
        <v>4</v>
      </c>
      <c s="26" t="s">
        <v>4132</v>
      </c>
      <c s="27" t="s">
        <v>284</v>
      </c>
      <c s="28">
        <v>1</v>
      </c>
      <c s="27">
        <v>0</v>
      </c>
      <c s="27">
        <f>ROUND(G878*H878,6)</f>
      </c>
      <c r="L878" s="29">
        <v>0</v>
      </c>
      <c s="24">
        <f>ROUND(ROUND(L878,2)*ROUND(G878,3),2)</f>
      </c>
      <c s="27" t="s">
        <v>2797</v>
      </c>
      <c>
        <f>(M878*21)/100</f>
      </c>
      <c t="s">
        <v>27</v>
      </c>
    </row>
    <row r="879" spans="1:5" ht="12.75" customHeight="1">
      <c r="A879" s="30" t="s">
        <v>56</v>
      </c>
      <c r="E879" s="31" t="s">
        <v>4132</v>
      </c>
    </row>
    <row r="880" spans="1:5" ht="12.75" customHeight="1">
      <c r="A880" s="30" t="s">
        <v>57</v>
      </c>
      <c r="E880" s="32" t="s">
        <v>4</v>
      </c>
    </row>
    <row r="881" spans="5:5" ht="12.75" customHeight="1">
      <c r="E881" s="31" t="s">
        <v>4</v>
      </c>
    </row>
    <row r="882" spans="1:16" ht="12.75" customHeight="1">
      <c r="A882" t="s">
        <v>50</v>
      </c>
      <c s="6" t="s">
        <v>3772</v>
      </c>
      <c s="6" t="s">
        <v>4133</v>
      </c>
      <c t="s">
        <v>4</v>
      </c>
      <c s="26" t="s">
        <v>4134</v>
      </c>
      <c s="27" t="s">
        <v>284</v>
      </c>
      <c s="28">
        <v>1</v>
      </c>
      <c s="27">
        <v>0</v>
      </c>
      <c s="27">
        <f>ROUND(G882*H882,6)</f>
      </c>
      <c r="L882" s="29">
        <v>0</v>
      </c>
      <c s="24">
        <f>ROUND(ROUND(L882,2)*ROUND(G882,3),2)</f>
      </c>
      <c s="27" t="s">
        <v>2797</v>
      </c>
      <c>
        <f>(M882*21)/100</f>
      </c>
      <c t="s">
        <v>27</v>
      </c>
    </row>
    <row r="883" spans="1:5" ht="12.75" customHeight="1">
      <c r="A883" s="30" t="s">
        <v>56</v>
      </c>
      <c r="E883" s="31" t="s">
        <v>4134</v>
      </c>
    </row>
    <row r="884" spans="1:5" ht="12.75" customHeight="1">
      <c r="A884" s="30" t="s">
        <v>57</v>
      </c>
      <c r="E884" s="32" t="s">
        <v>4</v>
      </c>
    </row>
    <row r="885" spans="5:5" ht="12.75" customHeight="1">
      <c r="E885" s="31" t="s">
        <v>4</v>
      </c>
    </row>
    <row r="886" spans="1:16" ht="12.75" customHeight="1">
      <c r="A886" t="s">
        <v>50</v>
      </c>
      <c s="6" t="s">
        <v>3775</v>
      </c>
      <c s="6" t="s">
        <v>4135</v>
      </c>
      <c t="s">
        <v>4</v>
      </c>
      <c s="26" t="s">
        <v>4136</v>
      </c>
      <c s="27" t="s">
        <v>284</v>
      </c>
      <c s="28">
        <v>1</v>
      </c>
      <c s="27">
        <v>0</v>
      </c>
      <c s="27">
        <f>ROUND(G886*H886,6)</f>
      </c>
      <c r="L886" s="29">
        <v>0</v>
      </c>
      <c s="24">
        <f>ROUND(ROUND(L886,2)*ROUND(G886,3),2)</f>
      </c>
      <c s="27" t="s">
        <v>2797</v>
      </c>
      <c>
        <f>(M886*21)/100</f>
      </c>
      <c t="s">
        <v>27</v>
      </c>
    </row>
    <row r="887" spans="1:5" ht="12.75" customHeight="1">
      <c r="A887" s="30" t="s">
        <v>56</v>
      </c>
      <c r="E887" s="31" t="s">
        <v>4136</v>
      </c>
    </row>
    <row r="888" spans="1:5" ht="12.75" customHeight="1">
      <c r="A888" s="30" t="s">
        <v>57</v>
      </c>
      <c r="E888" s="32" t="s">
        <v>4</v>
      </c>
    </row>
    <row r="889" spans="5:5" ht="12.75" customHeight="1">
      <c r="E889" s="31" t="s">
        <v>4</v>
      </c>
    </row>
    <row r="890" spans="1:16" ht="12.75" customHeight="1">
      <c r="A890" t="s">
        <v>50</v>
      </c>
      <c s="6" t="s">
        <v>3776</v>
      </c>
      <c s="6" t="s">
        <v>4137</v>
      </c>
      <c t="s">
        <v>4</v>
      </c>
      <c s="26" t="s">
        <v>4138</v>
      </c>
      <c s="27" t="s">
        <v>284</v>
      </c>
      <c s="28">
        <v>1</v>
      </c>
      <c s="27">
        <v>0</v>
      </c>
      <c s="27">
        <f>ROUND(G890*H890,6)</f>
      </c>
      <c r="L890" s="29">
        <v>0</v>
      </c>
      <c s="24">
        <f>ROUND(ROUND(L890,2)*ROUND(G890,3),2)</f>
      </c>
      <c s="27" t="s">
        <v>2797</v>
      </c>
      <c>
        <f>(M890*21)/100</f>
      </c>
      <c t="s">
        <v>27</v>
      </c>
    </row>
    <row r="891" spans="1:5" ht="12.75" customHeight="1">
      <c r="A891" s="30" t="s">
        <v>56</v>
      </c>
      <c r="E891" s="31" t="s">
        <v>4138</v>
      </c>
    </row>
    <row r="892" spans="1:5" ht="12.75" customHeight="1">
      <c r="A892" s="30" t="s">
        <v>57</v>
      </c>
      <c r="E892" s="32" t="s">
        <v>4</v>
      </c>
    </row>
    <row r="893" spans="5:5" ht="12.75" customHeight="1">
      <c r="E893" s="31" t="s">
        <v>4</v>
      </c>
    </row>
    <row r="894" spans="1:16" ht="12.75" customHeight="1">
      <c r="A894" t="s">
        <v>50</v>
      </c>
      <c s="6" t="s">
        <v>3777</v>
      </c>
      <c s="6" t="s">
        <v>4139</v>
      </c>
      <c t="s">
        <v>4</v>
      </c>
      <c s="26" t="s">
        <v>3506</v>
      </c>
      <c s="27" t="s">
        <v>1918</v>
      </c>
      <c s="28">
        <v>3</v>
      </c>
      <c s="27">
        <v>0</v>
      </c>
      <c s="27">
        <f>ROUND(G894*H894,6)</f>
      </c>
      <c r="L894" s="29">
        <v>0</v>
      </c>
      <c s="24">
        <f>ROUND(ROUND(L894,2)*ROUND(G894,3),2)</f>
      </c>
      <c s="27" t="s">
        <v>2797</v>
      </c>
      <c>
        <f>(M894*21)/100</f>
      </c>
      <c t="s">
        <v>27</v>
      </c>
    </row>
    <row r="895" spans="1:5" ht="12.75" customHeight="1">
      <c r="A895" s="30" t="s">
        <v>56</v>
      </c>
      <c r="E895" s="31" t="s">
        <v>3506</v>
      </c>
    </row>
    <row r="896" spans="1:5" ht="12.75" customHeight="1">
      <c r="A896" s="30" t="s">
        <v>57</v>
      </c>
      <c r="E896" s="32" t="s">
        <v>4</v>
      </c>
    </row>
    <row r="897" spans="5:5" ht="12.75" customHeight="1">
      <c r="E897" s="31" t="s">
        <v>4</v>
      </c>
    </row>
    <row r="898" spans="1:16" ht="12.75" customHeight="1">
      <c r="A898" t="s">
        <v>50</v>
      </c>
      <c s="6" t="s">
        <v>3778</v>
      </c>
      <c s="6" t="s">
        <v>4140</v>
      </c>
      <c t="s">
        <v>4</v>
      </c>
      <c s="26" t="s">
        <v>3508</v>
      </c>
      <c s="27" t="s">
        <v>1918</v>
      </c>
      <c s="28">
        <v>3</v>
      </c>
      <c s="27">
        <v>0</v>
      </c>
      <c s="27">
        <f>ROUND(G898*H898,6)</f>
      </c>
      <c r="L898" s="29">
        <v>0</v>
      </c>
      <c s="24">
        <f>ROUND(ROUND(L898,2)*ROUND(G898,3),2)</f>
      </c>
      <c s="27" t="s">
        <v>2797</v>
      </c>
      <c>
        <f>(M898*21)/100</f>
      </c>
      <c t="s">
        <v>27</v>
      </c>
    </row>
    <row r="899" spans="1:5" ht="12.75" customHeight="1">
      <c r="A899" s="30" t="s">
        <v>56</v>
      </c>
      <c r="E899" s="31" t="s">
        <v>3508</v>
      </c>
    </row>
    <row r="900" spans="1:5" ht="12.75" customHeight="1">
      <c r="A900" s="30" t="s">
        <v>57</v>
      </c>
      <c r="E900" s="32" t="s">
        <v>4</v>
      </c>
    </row>
    <row r="901" spans="5:5" ht="12.75" customHeight="1">
      <c r="E901" s="31" t="s">
        <v>4</v>
      </c>
    </row>
    <row r="902" spans="1:16" ht="12.75" customHeight="1">
      <c r="A902" t="s">
        <v>50</v>
      </c>
      <c s="6" t="s">
        <v>3782</v>
      </c>
      <c s="6" t="s">
        <v>4141</v>
      </c>
      <c t="s">
        <v>4</v>
      </c>
      <c s="26" t="s">
        <v>3510</v>
      </c>
      <c s="27" t="s">
        <v>284</v>
      </c>
      <c s="28">
        <v>1</v>
      </c>
      <c s="27">
        <v>0</v>
      </c>
      <c s="27">
        <f>ROUND(G902*H902,6)</f>
      </c>
      <c r="L902" s="29">
        <v>0</v>
      </c>
      <c s="24">
        <f>ROUND(ROUND(L902,2)*ROUND(G902,3),2)</f>
      </c>
      <c s="27" t="s">
        <v>2797</v>
      </c>
      <c>
        <f>(M902*21)/100</f>
      </c>
      <c t="s">
        <v>27</v>
      </c>
    </row>
    <row r="903" spans="1:5" ht="12.75" customHeight="1">
      <c r="A903" s="30" t="s">
        <v>56</v>
      </c>
      <c r="E903" s="31" t="s">
        <v>3510</v>
      </c>
    </row>
    <row r="904" spans="1:5" ht="12.75" customHeight="1">
      <c r="A904" s="30" t="s">
        <v>57</v>
      </c>
      <c r="E904" s="32" t="s">
        <v>4</v>
      </c>
    </row>
    <row r="905" spans="5:5" ht="12.75" customHeight="1">
      <c r="E905" s="31" t="s">
        <v>4</v>
      </c>
    </row>
    <row r="906" spans="1:16" ht="12.75" customHeight="1">
      <c r="A906" t="s">
        <v>50</v>
      </c>
      <c s="6" t="s">
        <v>3786</v>
      </c>
      <c s="6" t="s">
        <v>4142</v>
      </c>
      <c t="s">
        <v>4</v>
      </c>
      <c s="26" t="s">
        <v>3512</v>
      </c>
      <c s="27" t="s">
        <v>284</v>
      </c>
      <c s="28">
        <v>1</v>
      </c>
      <c s="27">
        <v>0</v>
      </c>
      <c s="27">
        <f>ROUND(G906*H906,6)</f>
      </c>
      <c r="L906" s="29">
        <v>0</v>
      </c>
      <c s="24">
        <f>ROUND(ROUND(L906,2)*ROUND(G906,3),2)</f>
      </c>
      <c s="27" t="s">
        <v>2797</v>
      </c>
      <c>
        <f>(M906*21)/100</f>
      </c>
      <c t="s">
        <v>27</v>
      </c>
    </row>
    <row r="907" spans="1:5" ht="12.75" customHeight="1">
      <c r="A907" s="30" t="s">
        <v>56</v>
      </c>
      <c r="E907" s="31" t="s">
        <v>3512</v>
      </c>
    </row>
    <row r="908" spans="1:5" ht="12.75" customHeight="1">
      <c r="A908" s="30" t="s">
        <v>57</v>
      </c>
      <c r="E908" s="32" t="s">
        <v>4</v>
      </c>
    </row>
    <row r="909" spans="5:5" ht="12.75" customHeight="1">
      <c r="E909" s="31" t="s">
        <v>4</v>
      </c>
    </row>
    <row r="910" spans="1:16" ht="12.75" customHeight="1">
      <c r="A910" t="s">
        <v>50</v>
      </c>
      <c s="6" t="s">
        <v>3790</v>
      </c>
      <c s="6" t="s">
        <v>4143</v>
      </c>
      <c t="s">
        <v>4</v>
      </c>
      <c s="26" t="s">
        <v>4144</v>
      </c>
      <c s="27" t="s">
        <v>284</v>
      </c>
      <c s="28">
        <v>1</v>
      </c>
      <c s="27">
        <v>0</v>
      </c>
      <c s="27">
        <f>ROUND(G910*H910,6)</f>
      </c>
      <c r="L910" s="29">
        <v>0</v>
      </c>
      <c s="24">
        <f>ROUND(ROUND(L910,2)*ROUND(G910,3),2)</f>
      </c>
      <c s="27" t="s">
        <v>2797</v>
      </c>
      <c>
        <f>(M910*21)/100</f>
      </c>
      <c t="s">
        <v>27</v>
      </c>
    </row>
    <row r="911" spans="1:5" ht="12.75" customHeight="1">
      <c r="A911" s="30" t="s">
        <v>56</v>
      </c>
      <c r="E911" s="31" t="s">
        <v>4144</v>
      </c>
    </row>
    <row r="912" spans="1:5" ht="12.75" customHeight="1">
      <c r="A912" s="30" t="s">
        <v>57</v>
      </c>
      <c r="E912" s="32" t="s">
        <v>4</v>
      </c>
    </row>
    <row r="913" spans="5:5" ht="12.75" customHeight="1">
      <c r="E913" s="31" t="s">
        <v>4</v>
      </c>
    </row>
    <row r="914" spans="1:16" ht="12.75" customHeight="1">
      <c r="A914" t="s">
        <v>50</v>
      </c>
      <c s="6" t="s">
        <v>3795</v>
      </c>
      <c s="6" t="s">
        <v>4145</v>
      </c>
      <c t="s">
        <v>4</v>
      </c>
      <c s="26" t="s">
        <v>4146</v>
      </c>
      <c s="27" t="s">
        <v>284</v>
      </c>
      <c s="28">
        <v>1</v>
      </c>
      <c s="27">
        <v>0</v>
      </c>
      <c s="27">
        <f>ROUND(G914*H914,6)</f>
      </c>
      <c r="L914" s="29">
        <v>0</v>
      </c>
      <c s="24">
        <f>ROUND(ROUND(L914,2)*ROUND(G914,3),2)</f>
      </c>
      <c s="27" t="s">
        <v>2797</v>
      </c>
      <c>
        <f>(M914*21)/100</f>
      </c>
      <c t="s">
        <v>27</v>
      </c>
    </row>
    <row r="915" spans="1:5" ht="12.75" customHeight="1">
      <c r="A915" s="30" t="s">
        <v>56</v>
      </c>
      <c r="E915" s="31" t="s">
        <v>4146</v>
      </c>
    </row>
    <row r="916" spans="1:5" ht="12.75" customHeight="1">
      <c r="A916" s="30" t="s">
        <v>57</v>
      </c>
      <c r="E916" s="32" t="s">
        <v>4</v>
      </c>
    </row>
    <row r="917" spans="5:5" ht="12.75" customHeight="1">
      <c r="E917" s="31" t="s">
        <v>4</v>
      </c>
    </row>
    <row r="918" spans="1:16" ht="12.75" customHeight="1">
      <c r="A918" t="s">
        <v>50</v>
      </c>
      <c s="6" t="s">
        <v>3796</v>
      </c>
      <c s="6" t="s">
        <v>4147</v>
      </c>
      <c t="s">
        <v>4</v>
      </c>
      <c s="26" t="s">
        <v>4148</v>
      </c>
      <c s="27" t="s">
        <v>1918</v>
      </c>
      <c s="28">
        <v>1</v>
      </c>
      <c s="27">
        <v>0</v>
      </c>
      <c s="27">
        <f>ROUND(G918*H918,6)</f>
      </c>
      <c r="L918" s="29">
        <v>0</v>
      </c>
      <c s="24">
        <f>ROUND(ROUND(L918,2)*ROUND(G918,3),2)</f>
      </c>
      <c s="27" t="s">
        <v>2797</v>
      </c>
      <c>
        <f>(M918*21)/100</f>
      </c>
      <c t="s">
        <v>27</v>
      </c>
    </row>
    <row r="919" spans="1:5" ht="12.75" customHeight="1">
      <c r="A919" s="30" t="s">
        <v>56</v>
      </c>
      <c r="E919" s="31" t="s">
        <v>4148</v>
      </c>
    </row>
    <row r="920" spans="1:5" ht="12.75" customHeight="1">
      <c r="A920" s="30" t="s">
        <v>57</v>
      </c>
      <c r="E920" s="32" t="s">
        <v>4</v>
      </c>
    </row>
    <row r="921" spans="5:5" ht="12.75" customHeight="1">
      <c r="E921" s="31" t="s">
        <v>4</v>
      </c>
    </row>
    <row r="922" spans="1:16" ht="12.75" customHeight="1">
      <c r="A922" t="s">
        <v>50</v>
      </c>
      <c s="6" t="s">
        <v>3798</v>
      </c>
      <c s="6" t="s">
        <v>4149</v>
      </c>
      <c t="s">
        <v>4</v>
      </c>
      <c s="26" t="s">
        <v>3514</v>
      </c>
      <c s="27" t="s">
        <v>1918</v>
      </c>
      <c s="28">
        <v>1</v>
      </c>
      <c s="27">
        <v>0</v>
      </c>
      <c s="27">
        <f>ROUND(G922*H922,6)</f>
      </c>
      <c r="L922" s="29">
        <v>0</v>
      </c>
      <c s="24">
        <f>ROUND(ROUND(L922,2)*ROUND(G922,3),2)</f>
      </c>
      <c s="27" t="s">
        <v>2797</v>
      </c>
      <c>
        <f>(M922*21)/100</f>
      </c>
      <c t="s">
        <v>27</v>
      </c>
    </row>
    <row r="923" spans="1:5" ht="12.75" customHeight="1">
      <c r="A923" s="30" t="s">
        <v>56</v>
      </c>
      <c r="E923" s="31" t="s">
        <v>3514</v>
      </c>
    </row>
    <row r="924" spans="1:5" ht="12.75" customHeight="1">
      <c r="A924" s="30" t="s">
        <v>57</v>
      </c>
      <c r="E924" s="32" t="s">
        <v>4</v>
      </c>
    </row>
    <row r="925" spans="5:5" ht="12.75" customHeight="1">
      <c r="E925" s="31" t="s">
        <v>4</v>
      </c>
    </row>
    <row r="926" spans="1:16" ht="12.75" customHeight="1">
      <c r="A926" t="s">
        <v>50</v>
      </c>
      <c s="6" t="s">
        <v>3799</v>
      </c>
      <c s="6" t="s">
        <v>4150</v>
      </c>
      <c t="s">
        <v>4</v>
      </c>
      <c s="26" t="s">
        <v>3516</v>
      </c>
      <c s="27" t="s">
        <v>1918</v>
      </c>
      <c s="28">
        <v>1</v>
      </c>
      <c s="27">
        <v>0</v>
      </c>
      <c s="27">
        <f>ROUND(G926*H926,6)</f>
      </c>
      <c r="L926" s="29">
        <v>0</v>
      </c>
      <c s="24">
        <f>ROUND(ROUND(L926,2)*ROUND(G926,3),2)</f>
      </c>
      <c s="27" t="s">
        <v>2797</v>
      </c>
      <c>
        <f>(M926*21)/100</f>
      </c>
      <c t="s">
        <v>27</v>
      </c>
    </row>
    <row r="927" spans="1:5" ht="12.75" customHeight="1">
      <c r="A927" s="30" t="s">
        <v>56</v>
      </c>
      <c r="E927" s="31" t="s">
        <v>3516</v>
      </c>
    </row>
    <row r="928" spans="1:5" ht="12.75" customHeight="1">
      <c r="A928" s="30" t="s">
        <v>57</v>
      </c>
      <c r="E928" s="32" t="s">
        <v>4</v>
      </c>
    </row>
    <row r="929" spans="5:5" ht="12.75" customHeight="1">
      <c r="E929" s="31" t="s">
        <v>4</v>
      </c>
    </row>
    <row r="930" spans="1:16" ht="12.75" customHeight="1">
      <c r="A930" t="s">
        <v>50</v>
      </c>
      <c s="6" t="s">
        <v>3800</v>
      </c>
      <c s="6" t="s">
        <v>4151</v>
      </c>
      <c t="s">
        <v>4</v>
      </c>
      <c s="26" t="s">
        <v>3518</v>
      </c>
      <c s="27" t="s">
        <v>1918</v>
      </c>
      <c s="28">
        <v>1</v>
      </c>
      <c s="27">
        <v>0</v>
      </c>
      <c s="27">
        <f>ROUND(G930*H930,6)</f>
      </c>
      <c r="L930" s="29">
        <v>0</v>
      </c>
      <c s="24">
        <f>ROUND(ROUND(L930,2)*ROUND(G930,3),2)</f>
      </c>
      <c s="27" t="s">
        <v>2797</v>
      </c>
      <c>
        <f>(M930*21)/100</f>
      </c>
      <c t="s">
        <v>27</v>
      </c>
    </row>
    <row r="931" spans="1:5" ht="12.75" customHeight="1">
      <c r="A931" s="30" t="s">
        <v>56</v>
      </c>
      <c r="E931" s="31" t="s">
        <v>3518</v>
      </c>
    </row>
    <row r="932" spans="1:5" ht="12.75" customHeight="1">
      <c r="A932" s="30" t="s">
        <v>57</v>
      </c>
      <c r="E932" s="32" t="s">
        <v>4</v>
      </c>
    </row>
    <row r="933" spans="5:5" ht="12.75" customHeight="1">
      <c r="E933" s="31" t="s">
        <v>4</v>
      </c>
    </row>
    <row r="934" spans="1:16" ht="12.75" customHeight="1">
      <c r="A934" t="s">
        <v>50</v>
      </c>
      <c s="6" t="s">
        <v>3801</v>
      </c>
      <c s="6" t="s">
        <v>4152</v>
      </c>
      <c t="s">
        <v>4</v>
      </c>
      <c s="26" t="s">
        <v>3520</v>
      </c>
      <c s="27" t="s">
        <v>1918</v>
      </c>
      <c s="28">
        <v>1</v>
      </c>
      <c s="27">
        <v>0</v>
      </c>
      <c s="27">
        <f>ROUND(G934*H934,6)</f>
      </c>
      <c r="L934" s="29">
        <v>0</v>
      </c>
      <c s="24">
        <f>ROUND(ROUND(L934,2)*ROUND(G934,3),2)</f>
      </c>
      <c s="27" t="s">
        <v>2797</v>
      </c>
      <c>
        <f>(M934*21)/100</f>
      </c>
      <c t="s">
        <v>27</v>
      </c>
    </row>
    <row r="935" spans="1:5" ht="12.75" customHeight="1">
      <c r="A935" s="30" t="s">
        <v>56</v>
      </c>
      <c r="E935" s="31" t="s">
        <v>3520</v>
      </c>
    </row>
    <row r="936" spans="1:5" ht="12.75" customHeight="1">
      <c r="A936" s="30" t="s">
        <v>57</v>
      </c>
      <c r="E936" s="32" t="s">
        <v>4</v>
      </c>
    </row>
    <row r="937" spans="5:5" ht="12.75" customHeight="1">
      <c r="E937" s="31" t="s">
        <v>4</v>
      </c>
    </row>
    <row r="938" spans="1:16" ht="12.75" customHeight="1">
      <c r="A938" t="s">
        <v>50</v>
      </c>
      <c s="6" t="s">
        <v>3802</v>
      </c>
      <c s="6" t="s">
        <v>4153</v>
      </c>
      <c t="s">
        <v>4</v>
      </c>
      <c s="26" t="s">
        <v>3522</v>
      </c>
      <c s="27" t="s">
        <v>1918</v>
      </c>
      <c s="28">
        <v>1</v>
      </c>
      <c s="27">
        <v>0</v>
      </c>
      <c s="27">
        <f>ROUND(G938*H938,6)</f>
      </c>
      <c r="L938" s="29">
        <v>0</v>
      </c>
      <c s="24">
        <f>ROUND(ROUND(L938,2)*ROUND(G938,3),2)</f>
      </c>
      <c s="27" t="s">
        <v>2797</v>
      </c>
      <c>
        <f>(M938*21)/100</f>
      </c>
      <c t="s">
        <v>27</v>
      </c>
    </row>
    <row r="939" spans="1:5" ht="12.75" customHeight="1">
      <c r="A939" s="30" t="s">
        <v>56</v>
      </c>
      <c r="E939" s="31" t="s">
        <v>3522</v>
      </c>
    </row>
    <row r="940" spans="1:5" ht="12.75" customHeight="1">
      <c r="A940" s="30" t="s">
        <v>57</v>
      </c>
      <c r="E940" s="32" t="s">
        <v>4</v>
      </c>
    </row>
    <row r="941" spans="5:5" ht="12.75" customHeight="1">
      <c r="E941" s="31" t="s">
        <v>4</v>
      </c>
    </row>
    <row r="942" spans="1:16" ht="12.75" customHeight="1">
      <c r="A942" t="s">
        <v>50</v>
      </c>
      <c s="6" t="s">
        <v>3804</v>
      </c>
      <c s="6" t="s">
        <v>4154</v>
      </c>
      <c t="s">
        <v>4</v>
      </c>
      <c s="26" t="s">
        <v>3524</v>
      </c>
      <c s="27" t="s">
        <v>1918</v>
      </c>
      <c s="28">
        <v>1</v>
      </c>
      <c s="27">
        <v>0</v>
      </c>
      <c s="27">
        <f>ROUND(G942*H942,6)</f>
      </c>
      <c r="L942" s="29">
        <v>0</v>
      </c>
      <c s="24">
        <f>ROUND(ROUND(L942,2)*ROUND(G942,3),2)</f>
      </c>
      <c s="27" t="s">
        <v>2797</v>
      </c>
      <c>
        <f>(M942*21)/100</f>
      </c>
      <c t="s">
        <v>27</v>
      </c>
    </row>
    <row r="943" spans="1:5" ht="12.75" customHeight="1">
      <c r="A943" s="30" t="s">
        <v>56</v>
      </c>
      <c r="E943" s="31" t="s">
        <v>3524</v>
      </c>
    </row>
    <row r="944" spans="1:5" ht="12.75" customHeight="1">
      <c r="A944" s="30" t="s">
        <v>57</v>
      </c>
      <c r="E944" s="32" t="s">
        <v>4</v>
      </c>
    </row>
    <row r="945" spans="5:5" ht="12.75" customHeight="1">
      <c r="E945" s="31" t="s">
        <v>4</v>
      </c>
    </row>
    <row r="946" spans="1:16" ht="12.75" customHeight="1">
      <c r="A946" t="s">
        <v>50</v>
      </c>
      <c s="6" t="s">
        <v>3805</v>
      </c>
      <c s="6" t="s">
        <v>4155</v>
      </c>
      <c t="s">
        <v>4</v>
      </c>
      <c s="26" t="s">
        <v>4156</v>
      </c>
      <c s="27" t="s">
        <v>4157</v>
      </c>
      <c s="28">
        <v>4</v>
      </c>
      <c s="27">
        <v>0</v>
      </c>
      <c s="27">
        <f>ROUND(G946*H946,6)</f>
      </c>
      <c r="L946" s="29">
        <v>0</v>
      </c>
      <c s="24">
        <f>ROUND(ROUND(L946,2)*ROUND(G946,3),2)</f>
      </c>
      <c s="27" t="s">
        <v>2797</v>
      </c>
      <c>
        <f>(M946*21)/100</f>
      </c>
      <c t="s">
        <v>27</v>
      </c>
    </row>
    <row r="947" spans="1:5" ht="12.75" customHeight="1">
      <c r="A947" s="30" t="s">
        <v>56</v>
      </c>
      <c r="E947" s="31" t="s">
        <v>4156</v>
      </c>
    </row>
    <row r="948" spans="1:5" ht="12.75" customHeight="1">
      <c r="A948" s="30" t="s">
        <v>57</v>
      </c>
      <c r="E948" s="32" t="s">
        <v>4</v>
      </c>
    </row>
    <row r="949" spans="5:5" ht="12.75" customHeight="1">
      <c r="E949" s="31" t="s">
        <v>4</v>
      </c>
    </row>
    <row r="950" spans="1:13" ht="12.75" customHeight="1">
      <c r="A950" t="s">
        <v>47</v>
      </c>
      <c r="C950" s="7" t="s">
        <v>3525</v>
      </c>
      <c r="E950" s="25" t="s">
        <v>3526</v>
      </c>
      <c r="J950" s="24">
        <f>0</f>
      </c>
      <c s="24">
        <f>0</f>
      </c>
      <c s="24">
        <f>0+L951+L955+L959+L963</f>
      </c>
      <c s="24">
        <f>0+M951+M955+M959+M963</f>
      </c>
    </row>
    <row r="951" spans="1:16" ht="12.75" customHeight="1">
      <c r="A951" t="s">
        <v>50</v>
      </c>
      <c s="6" t="s">
        <v>3806</v>
      </c>
      <c s="6" t="s">
        <v>3527</v>
      </c>
      <c t="s">
        <v>4</v>
      </c>
      <c s="26" t="s">
        <v>3528</v>
      </c>
      <c s="27" t="s">
        <v>66</v>
      </c>
      <c s="28">
        <v>0.33</v>
      </c>
      <c s="27">
        <v>0.55</v>
      </c>
      <c s="27">
        <f>ROUND(G951*H951,6)</f>
      </c>
      <c r="L951" s="29">
        <v>0</v>
      </c>
      <c s="24">
        <f>ROUND(ROUND(L951,2)*ROUND(G951,3),2)</f>
      </c>
      <c s="27" t="s">
        <v>2797</v>
      </c>
      <c>
        <f>(M951*21)/100</f>
      </c>
      <c t="s">
        <v>27</v>
      </c>
    </row>
    <row r="952" spans="1:5" ht="12.75" customHeight="1">
      <c r="A952" s="30" t="s">
        <v>56</v>
      </c>
      <c r="E952" s="31" t="s">
        <v>3528</v>
      </c>
    </row>
    <row r="953" spans="1:5" ht="12.75" customHeight="1">
      <c r="A953" s="30" t="s">
        <v>57</v>
      </c>
      <c r="E953" s="32" t="s">
        <v>4</v>
      </c>
    </row>
    <row r="954" spans="5:5" ht="12.75" customHeight="1">
      <c r="E954" s="31" t="s">
        <v>4</v>
      </c>
    </row>
    <row r="955" spans="1:16" ht="12.75" customHeight="1">
      <c r="A955" t="s">
        <v>50</v>
      </c>
      <c s="6" t="s">
        <v>3807</v>
      </c>
      <c s="6" t="s">
        <v>3529</v>
      </c>
      <c t="s">
        <v>4</v>
      </c>
      <c s="26" t="s">
        <v>3530</v>
      </c>
      <c s="27" t="s">
        <v>82</v>
      </c>
      <c s="28">
        <v>187.48</v>
      </c>
      <c s="27">
        <v>0</v>
      </c>
      <c s="27">
        <f>ROUND(G955*H955,6)</f>
      </c>
      <c r="L955" s="29">
        <v>0</v>
      </c>
      <c s="24">
        <f>ROUND(ROUND(L955,2)*ROUND(G955,3),2)</f>
      </c>
      <c s="27" t="s">
        <v>2797</v>
      </c>
      <c>
        <f>(M955*21)/100</f>
      </c>
      <c t="s">
        <v>27</v>
      </c>
    </row>
    <row r="956" spans="1:5" ht="12.75" customHeight="1">
      <c r="A956" s="30" t="s">
        <v>56</v>
      </c>
      <c r="E956" s="31" t="s">
        <v>3531</v>
      </c>
    </row>
    <row r="957" spans="1:5" ht="12.75" customHeight="1">
      <c r="A957" s="30" t="s">
        <v>57</v>
      </c>
      <c r="E957" s="32" t="s">
        <v>4</v>
      </c>
    </row>
    <row r="958" spans="5:5" ht="12.75" customHeight="1">
      <c r="E958" s="31" t="s">
        <v>4</v>
      </c>
    </row>
    <row r="959" spans="1:16" ht="12.75" customHeight="1">
      <c r="A959" t="s">
        <v>50</v>
      </c>
      <c s="6" t="s">
        <v>3808</v>
      </c>
      <c s="6" t="s">
        <v>3532</v>
      </c>
      <c t="s">
        <v>4</v>
      </c>
      <c s="26" t="s">
        <v>3533</v>
      </c>
      <c s="27" t="s">
        <v>782</v>
      </c>
      <c s="28">
        <v>27.815</v>
      </c>
      <c s="27">
        <v>0.01579</v>
      </c>
      <c s="27">
        <f>ROUND(G959*H959,6)</f>
      </c>
      <c r="L959" s="29">
        <v>0</v>
      </c>
      <c s="24">
        <f>ROUND(ROUND(L959,2)*ROUND(G959,3),2)</f>
      </c>
      <c s="27" t="s">
        <v>2797</v>
      </c>
      <c>
        <f>(M959*21)/100</f>
      </c>
      <c t="s">
        <v>27</v>
      </c>
    </row>
    <row r="960" spans="1:5" ht="12.75" customHeight="1">
      <c r="A960" s="30" t="s">
        <v>56</v>
      </c>
      <c r="E960" s="31" t="s">
        <v>3534</v>
      </c>
    </row>
    <row r="961" spans="1:5" ht="12.75" customHeight="1">
      <c r="A961" s="30" t="s">
        <v>57</v>
      </c>
      <c r="E961" s="32" t="s">
        <v>4</v>
      </c>
    </row>
    <row r="962" spans="5:5" ht="12.75" customHeight="1">
      <c r="E962" s="31" t="s">
        <v>3535</v>
      </c>
    </row>
    <row r="963" spans="1:16" ht="12.75" customHeight="1">
      <c r="A963" t="s">
        <v>50</v>
      </c>
      <c s="6" t="s">
        <v>3809</v>
      </c>
      <c s="6" t="s">
        <v>3536</v>
      </c>
      <c t="s">
        <v>4</v>
      </c>
      <c s="26" t="s">
        <v>3537</v>
      </c>
      <c s="27" t="s">
        <v>66</v>
      </c>
      <c s="28">
        <v>0.3</v>
      </c>
      <c s="27">
        <v>0.02337</v>
      </c>
      <c s="27">
        <f>ROUND(G963*H963,6)</f>
      </c>
      <c r="L963" s="29">
        <v>0</v>
      </c>
      <c s="24">
        <f>ROUND(ROUND(L963,2)*ROUND(G963,3),2)</f>
      </c>
      <c s="27" t="s">
        <v>2797</v>
      </c>
      <c>
        <f>(M963*21)/100</f>
      </c>
      <c t="s">
        <v>27</v>
      </c>
    </row>
    <row r="964" spans="1:5" ht="12.75" customHeight="1">
      <c r="A964" s="30" t="s">
        <v>56</v>
      </c>
      <c r="E964" s="31" t="s">
        <v>3538</v>
      </c>
    </row>
    <row r="965" spans="1:5" ht="12.75" customHeight="1">
      <c r="A965" s="30" t="s">
        <v>57</v>
      </c>
      <c r="E965" s="32" t="s">
        <v>4</v>
      </c>
    </row>
    <row r="966" spans="5:5" ht="12.75" customHeight="1">
      <c r="E966" s="31" t="s">
        <v>3539</v>
      </c>
    </row>
    <row r="967" spans="1:13" ht="12.75" customHeight="1">
      <c r="A967" t="s">
        <v>47</v>
      </c>
      <c r="C967" s="7" t="s">
        <v>4158</v>
      </c>
      <c r="E967" s="25" t="s">
        <v>4159</v>
      </c>
      <c r="J967" s="24">
        <f>0</f>
      </c>
      <c s="24">
        <f>0</f>
      </c>
      <c s="24">
        <f>0+L968+L972+L976+L980+L984</f>
      </c>
      <c s="24">
        <f>0+M968+M972+M976+M980+M984</f>
      </c>
    </row>
    <row r="968" spans="1:16" ht="12.75" customHeight="1">
      <c r="A968" t="s">
        <v>50</v>
      </c>
      <c s="6" t="s">
        <v>3810</v>
      </c>
      <c s="6" t="s">
        <v>4160</v>
      </c>
      <c t="s">
        <v>4</v>
      </c>
      <c s="26" t="s">
        <v>4161</v>
      </c>
      <c s="27" t="s">
        <v>782</v>
      </c>
      <c s="28">
        <v>8.372</v>
      </c>
      <c s="27">
        <v>0.0001</v>
      </c>
      <c s="27">
        <f>ROUND(G968*H968,6)</f>
      </c>
      <c r="L968" s="29">
        <v>0</v>
      </c>
      <c s="24">
        <f>ROUND(ROUND(L968,2)*ROUND(G968,3),2)</f>
      </c>
      <c s="27" t="s">
        <v>2797</v>
      </c>
      <c>
        <f>(M968*21)/100</f>
      </c>
      <c t="s">
        <v>27</v>
      </c>
    </row>
    <row r="969" spans="1:5" ht="12.75" customHeight="1">
      <c r="A969" s="30" t="s">
        <v>56</v>
      </c>
      <c r="E969" s="31" t="s">
        <v>4162</v>
      </c>
    </row>
    <row r="970" spans="1:5" ht="12.75" customHeight="1">
      <c r="A970" s="30" t="s">
        <v>57</v>
      </c>
      <c r="E970" s="32" t="s">
        <v>4</v>
      </c>
    </row>
    <row r="971" spans="5:5" ht="12.75" customHeight="1">
      <c r="E971" s="31" t="s">
        <v>4163</v>
      </c>
    </row>
    <row r="972" spans="1:16" ht="12.75" customHeight="1">
      <c r="A972" t="s">
        <v>50</v>
      </c>
      <c s="6" t="s">
        <v>3811</v>
      </c>
      <c s="6" t="s">
        <v>4164</v>
      </c>
      <c t="s">
        <v>4</v>
      </c>
      <c s="26" t="s">
        <v>4165</v>
      </c>
      <c s="27" t="s">
        <v>782</v>
      </c>
      <c s="28">
        <v>8.55</v>
      </c>
      <c s="27">
        <v>0.01254</v>
      </c>
      <c s="27">
        <f>ROUND(G972*H972,6)</f>
      </c>
      <c r="L972" s="29">
        <v>0</v>
      </c>
      <c s="24">
        <f>ROUND(ROUND(L972,2)*ROUND(G972,3),2)</f>
      </c>
      <c s="27" t="s">
        <v>2797</v>
      </c>
      <c>
        <f>(M972*21)/100</f>
      </c>
      <c t="s">
        <v>27</v>
      </c>
    </row>
    <row r="973" spans="1:5" ht="12.75" customHeight="1">
      <c r="A973" s="30" t="s">
        <v>56</v>
      </c>
      <c r="E973" s="31" t="s">
        <v>4166</v>
      </c>
    </row>
    <row r="974" spans="1:5" ht="12.75" customHeight="1">
      <c r="A974" s="30" t="s">
        <v>57</v>
      </c>
      <c r="E974" s="32" t="s">
        <v>4</v>
      </c>
    </row>
    <row r="975" spans="5:5" ht="12.75" customHeight="1">
      <c r="E975" s="31" t="s">
        <v>4167</v>
      </c>
    </row>
    <row r="976" spans="1:16" ht="12.75" customHeight="1">
      <c r="A976" t="s">
        <v>50</v>
      </c>
      <c s="6" t="s">
        <v>3812</v>
      </c>
      <c s="6" t="s">
        <v>4168</v>
      </c>
      <c t="s">
        <v>4</v>
      </c>
      <c s="26" t="s">
        <v>4169</v>
      </c>
      <c s="27" t="s">
        <v>782</v>
      </c>
      <c s="28">
        <v>8.55</v>
      </c>
      <c s="27">
        <v>0.0001</v>
      </c>
      <c s="27">
        <f>ROUND(G976*H976,6)</f>
      </c>
      <c r="L976" s="29">
        <v>0</v>
      </c>
      <c s="24">
        <f>ROUND(ROUND(L976,2)*ROUND(G976,3),2)</f>
      </c>
      <c s="27" t="s">
        <v>2797</v>
      </c>
      <c>
        <f>(M976*21)/100</f>
      </c>
      <c t="s">
        <v>27</v>
      </c>
    </row>
    <row r="977" spans="1:5" ht="12.75" customHeight="1">
      <c r="A977" s="30" t="s">
        <v>56</v>
      </c>
      <c r="E977" s="31" t="s">
        <v>4170</v>
      </c>
    </row>
    <row r="978" spans="1:5" ht="12.75" customHeight="1">
      <c r="A978" s="30" t="s">
        <v>57</v>
      </c>
      <c r="E978" s="32" t="s">
        <v>4</v>
      </c>
    </row>
    <row r="979" spans="5:5" ht="12.75" customHeight="1">
      <c r="E979" s="31" t="s">
        <v>4167</v>
      </c>
    </row>
    <row r="980" spans="1:16" ht="12.75" customHeight="1">
      <c r="A980" t="s">
        <v>50</v>
      </c>
      <c s="6" t="s">
        <v>3813</v>
      </c>
      <c s="6" t="s">
        <v>4171</v>
      </c>
      <c t="s">
        <v>4</v>
      </c>
      <c s="26" t="s">
        <v>4172</v>
      </c>
      <c s="27" t="s">
        <v>782</v>
      </c>
      <c s="28">
        <v>8.55</v>
      </c>
      <c s="27">
        <v>0.0001</v>
      </c>
      <c s="27">
        <f>ROUND(G980*H980,6)</f>
      </c>
      <c r="L980" s="29">
        <v>0</v>
      </c>
      <c s="24">
        <f>ROUND(ROUND(L980,2)*ROUND(G980,3),2)</f>
      </c>
      <c s="27" t="s">
        <v>2797</v>
      </c>
      <c>
        <f>(M980*21)/100</f>
      </c>
      <c t="s">
        <v>27</v>
      </c>
    </row>
    <row r="981" spans="1:5" ht="12.75" customHeight="1">
      <c r="A981" s="30" t="s">
        <v>56</v>
      </c>
      <c r="E981" s="31" t="s">
        <v>4173</v>
      </c>
    </row>
    <row r="982" spans="1:5" ht="12.75" customHeight="1">
      <c r="A982" s="30" t="s">
        <v>57</v>
      </c>
      <c r="E982" s="32" t="s">
        <v>4</v>
      </c>
    </row>
    <row r="983" spans="5:5" ht="12.75" customHeight="1">
      <c r="E983" s="31" t="s">
        <v>4167</v>
      </c>
    </row>
    <row r="984" spans="1:16" ht="12.75" customHeight="1">
      <c r="A984" t="s">
        <v>50</v>
      </c>
      <c s="6" t="s">
        <v>3814</v>
      </c>
      <c s="6" t="s">
        <v>4174</v>
      </c>
      <c t="s">
        <v>4</v>
      </c>
      <c s="26" t="s">
        <v>4175</v>
      </c>
      <c s="27" t="s">
        <v>782</v>
      </c>
      <c s="28">
        <v>8.372</v>
      </c>
      <c s="27">
        <v>0.0325</v>
      </c>
      <c s="27">
        <f>ROUND(G984*H984,6)</f>
      </c>
      <c r="L984" s="29">
        <v>0</v>
      </c>
      <c s="24">
        <f>ROUND(ROUND(L984,2)*ROUND(G984,3),2)</f>
      </c>
      <c s="27" t="s">
        <v>2797</v>
      </c>
      <c>
        <f>(M984*21)/100</f>
      </c>
      <c t="s">
        <v>27</v>
      </c>
    </row>
    <row r="985" spans="1:5" ht="12.75" customHeight="1">
      <c r="A985" s="30" t="s">
        <v>56</v>
      </c>
      <c r="E985" s="31" t="s">
        <v>4176</v>
      </c>
    </row>
    <row r="986" spans="1:5" ht="12.75" customHeight="1">
      <c r="A986" s="30" t="s">
        <v>57</v>
      </c>
      <c r="E986" s="32" t="s">
        <v>4</v>
      </c>
    </row>
    <row r="987" spans="5:5" ht="12.75" customHeight="1">
      <c r="E987" s="31" t="s">
        <v>4177</v>
      </c>
    </row>
    <row r="988" spans="1:13" ht="12.75" customHeight="1">
      <c r="A988" t="s">
        <v>47</v>
      </c>
      <c r="C988" s="7" t="s">
        <v>3540</v>
      </c>
      <c r="E988" s="25" t="s">
        <v>3541</v>
      </c>
      <c r="J988" s="24">
        <f>0</f>
      </c>
      <c s="24">
        <f>0</f>
      </c>
      <c s="24">
        <f>0+L989+L993+L997+L1001+L1005+L1009+L1013+L1017+L1021+L1025+L1029+L1033+L1037+L1041</f>
      </c>
      <c s="24">
        <f>0+M989+M993+M997+M1001+M1005+M1009+M1013+M1017+M1021+M1025+M1029+M1033+M1037+M1041</f>
      </c>
    </row>
    <row r="989" spans="1:16" ht="12.75" customHeight="1">
      <c r="A989" t="s">
        <v>50</v>
      </c>
      <c s="6" t="s">
        <v>3815</v>
      </c>
      <c s="6" t="s">
        <v>4178</v>
      </c>
      <c t="s">
        <v>4</v>
      </c>
      <c s="26" t="s">
        <v>4179</v>
      </c>
      <c s="27" t="s">
        <v>82</v>
      </c>
      <c s="28">
        <v>15.1</v>
      </c>
      <c s="27">
        <v>0.00158</v>
      </c>
      <c s="27">
        <f>ROUND(G989*H989,6)</f>
      </c>
      <c r="L989" s="29">
        <v>0</v>
      </c>
      <c s="24">
        <f>ROUND(ROUND(L989,2)*ROUND(G989,3),2)</f>
      </c>
      <c s="27" t="s">
        <v>2797</v>
      </c>
      <c>
        <f>(M989*21)/100</f>
      </c>
      <c t="s">
        <v>27</v>
      </c>
    </row>
    <row r="990" spans="1:5" ht="12.75" customHeight="1">
      <c r="A990" s="30" t="s">
        <v>56</v>
      </c>
      <c r="E990" s="31" t="s">
        <v>4180</v>
      </c>
    </row>
    <row r="991" spans="1:5" ht="12.75" customHeight="1">
      <c r="A991" s="30" t="s">
        <v>57</v>
      </c>
      <c r="E991" s="32" t="s">
        <v>4</v>
      </c>
    </row>
    <row r="992" spans="5:5" ht="12.75" customHeight="1">
      <c r="E992" s="31" t="s">
        <v>3545</v>
      </c>
    </row>
    <row r="993" spans="1:16" ht="12.75" customHeight="1">
      <c r="A993" t="s">
        <v>50</v>
      </c>
      <c s="6" t="s">
        <v>3816</v>
      </c>
      <c s="6" t="s">
        <v>4181</v>
      </c>
      <c t="s">
        <v>4</v>
      </c>
      <c s="26" t="s">
        <v>4182</v>
      </c>
      <c s="27" t="s">
        <v>82</v>
      </c>
      <c s="28">
        <v>24.2</v>
      </c>
      <c s="27">
        <v>0.00184</v>
      </c>
      <c s="27">
        <f>ROUND(G993*H993,6)</f>
      </c>
      <c r="L993" s="29">
        <v>0</v>
      </c>
      <c s="24">
        <f>ROUND(ROUND(L993,2)*ROUND(G993,3),2)</f>
      </c>
      <c s="27" t="s">
        <v>2797</v>
      </c>
      <c>
        <f>(M993*21)/100</f>
      </c>
      <c t="s">
        <v>27</v>
      </c>
    </row>
    <row r="994" spans="1:5" ht="12.75" customHeight="1">
      <c r="A994" s="30" t="s">
        <v>56</v>
      </c>
      <c r="E994" s="31" t="s">
        <v>4183</v>
      </c>
    </row>
    <row r="995" spans="1:5" ht="12.75" customHeight="1">
      <c r="A995" s="30" t="s">
        <v>57</v>
      </c>
      <c r="E995" s="32" t="s">
        <v>4</v>
      </c>
    </row>
    <row r="996" spans="5:5" ht="12.75" customHeight="1">
      <c r="E996" s="31" t="s">
        <v>3545</v>
      </c>
    </row>
    <row r="997" spans="1:16" ht="12.75" customHeight="1">
      <c r="A997" t="s">
        <v>50</v>
      </c>
      <c s="6" t="s">
        <v>3817</v>
      </c>
      <c s="6" t="s">
        <v>4184</v>
      </c>
      <c t="s">
        <v>4</v>
      </c>
      <c s="26" t="s">
        <v>4185</v>
      </c>
      <c s="27" t="s">
        <v>82</v>
      </c>
      <c s="28">
        <v>27.3</v>
      </c>
      <c s="27">
        <v>0.00184</v>
      </c>
      <c s="27">
        <f>ROUND(G997*H997,6)</f>
      </c>
      <c r="L997" s="29">
        <v>0</v>
      </c>
      <c s="24">
        <f>ROUND(ROUND(L997,2)*ROUND(G997,3),2)</f>
      </c>
      <c s="27" t="s">
        <v>2797</v>
      </c>
      <c>
        <f>(M997*21)/100</f>
      </c>
      <c t="s">
        <v>27</v>
      </c>
    </row>
    <row r="998" spans="1:5" ht="12.75" customHeight="1">
      <c r="A998" s="30" t="s">
        <v>56</v>
      </c>
      <c r="E998" s="31" t="s">
        <v>4186</v>
      </c>
    </row>
    <row r="999" spans="1:5" ht="12.75" customHeight="1">
      <c r="A999" s="30" t="s">
        <v>57</v>
      </c>
      <c r="E999" s="32" t="s">
        <v>4</v>
      </c>
    </row>
    <row r="1000" spans="5:5" ht="12.75" customHeight="1">
      <c r="E1000" s="31" t="s">
        <v>3545</v>
      </c>
    </row>
    <row r="1001" spans="1:16" ht="12.75" customHeight="1">
      <c r="A1001" t="s">
        <v>50</v>
      </c>
      <c s="6" t="s">
        <v>3818</v>
      </c>
      <c s="6" t="s">
        <v>4187</v>
      </c>
      <c t="s">
        <v>4</v>
      </c>
      <c s="26" t="s">
        <v>3547</v>
      </c>
      <c s="27" t="s">
        <v>82</v>
      </c>
      <c s="28">
        <v>15.1</v>
      </c>
      <c s="27">
        <v>0.00184</v>
      </c>
      <c s="27">
        <f>ROUND(G1001*H1001,6)</f>
      </c>
      <c r="L1001" s="29">
        <v>0</v>
      </c>
      <c s="24">
        <f>ROUND(ROUND(L1001,2)*ROUND(G1001,3),2)</f>
      </c>
      <c s="27" t="s">
        <v>2797</v>
      </c>
      <c>
        <f>(M1001*21)/100</f>
      </c>
      <c t="s">
        <v>27</v>
      </c>
    </row>
    <row r="1002" spans="1:5" ht="12.75" customHeight="1">
      <c r="A1002" s="30" t="s">
        <v>56</v>
      </c>
      <c r="E1002" s="31" t="s">
        <v>3548</v>
      </c>
    </row>
    <row r="1003" spans="1:5" ht="12.75" customHeight="1">
      <c r="A1003" s="30" t="s">
        <v>57</v>
      </c>
      <c r="E1003" s="32" t="s">
        <v>4</v>
      </c>
    </row>
    <row r="1004" spans="5:5" ht="12.75" customHeight="1">
      <c r="E1004" s="31" t="s">
        <v>3545</v>
      </c>
    </row>
    <row r="1005" spans="1:16" ht="12.75" customHeight="1">
      <c r="A1005" t="s">
        <v>50</v>
      </c>
      <c s="6" t="s">
        <v>3819</v>
      </c>
      <c s="6" t="s">
        <v>4188</v>
      </c>
      <c t="s">
        <v>4</v>
      </c>
      <c s="26" t="s">
        <v>4189</v>
      </c>
      <c s="27" t="s">
        <v>82</v>
      </c>
      <c s="28">
        <v>75.7</v>
      </c>
      <c s="27">
        <v>0.00227</v>
      </c>
      <c s="27">
        <f>ROUND(G1005*H1005,6)</f>
      </c>
      <c r="L1005" s="29">
        <v>0</v>
      </c>
      <c s="24">
        <f>ROUND(ROUND(L1005,2)*ROUND(G1005,3),2)</f>
      </c>
      <c s="27" t="s">
        <v>2797</v>
      </c>
      <c>
        <f>(M1005*21)/100</f>
      </c>
      <c t="s">
        <v>27</v>
      </c>
    </row>
    <row r="1006" spans="1:5" ht="12.75" customHeight="1">
      <c r="A1006" s="30" t="s">
        <v>56</v>
      </c>
      <c r="E1006" s="31" t="s">
        <v>4190</v>
      </c>
    </row>
    <row r="1007" spans="1:5" ht="12.75" customHeight="1">
      <c r="A1007" s="30" t="s">
        <v>57</v>
      </c>
      <c r="E1007" s="32" t="s">
        <v>4</v>
      </c>
    </row>
    <row r="1008" spans="5:5" ht="12.75" customHeight="1">
      <c r="E1008" s="31" t="s">
        <v>3545</v>
      </c>
    </row>
    <row r="1009" spans="1:16" ht="12.75" customHeight="1">
      <c r="A1009" t="s">
        <v>50</v>
      </c>
      <c s="6" t="s">
        <v>3823</v>
      </c>
      <c s="6" t="s">
        <v>4191</v>
      </c>
      <c t="s">
        <v>4</v>
      </c>
      <c s="26" t="s">
        <v>3550</v>
      </c>
      <c s="27" t="s">
        <v>82</v>
      </c>
      <c s="28">
        <v>39.3</v>
      </c>
      <c s="27">
        <v>0.00227</v>
      </c>
      <c s="27">
        <f>ROUND(G1009*H1009,6)</f>
      </c>
      <c r="L1009" s="29">
        <v>0</v>
      </c>
      <c s="24">
        <f>ROUND(ROUND(L1009,2)*ROUND(G1009,3),2)</f>
      </c>
      <c s="27" t="s">
        <v>2797</v>
      </c>
      <c>
        <f>(M1009*21)/100</f>
      </c>
      <c t="s">
        <v>27</v>
      </c>
    </row>
    <row r="1010" spans="1:5" ht="12.75" customHeight="1">
      <c r="A1010" s="30" t="s">
        <v>56</v>
      </c>
      <c r="E1010" s="31" t="s">
        <v>3551</v>
      </c>
    </row>
    <row r="1011" spans="1:5" ht="12.75" customHeight="1">
      <c r="A1011" s="30" t="s">
        <v>57</v>
      </c>
      <c r="E1011" s="32" t="s">
        <v>4</v>
      </c>
    </row>
    <row r="1012" spans="5:5" ht="12.75" customHeight="1">
      <c r="E1012" s="31" t="s">
        <v>3545</v>
      </c>
    </row>
    <row r="1013" spans="1:16" ht="12.75" customHeight="1">
      <c r="A1013" t="s">
        <v>50</v>
      </c>
      <c s="6" t="s">
        <v>3828</v>
      </c>
      <c s="6" t="s">
        <v>4192</v>
      </c>
      <c t="s">
        <v>4</v>
      </c>
      <c s="26" t="s">
        <v>4193</v>
      </c>
      <c s="27" t="s">
        <v>82</v>
      </c>
      <c s="28">
        <v>27.3</v>
      </c>
      <c s="27">
        <v>0.00296</v>
      </c>
      <c s="27">
        <f>ROUND(G1013*H1013,6)</f>
      </c>
      <c r="L1013" s="29">
        <v>0</v>
      </c>
      <c s="24">
        <f>ROUND(ROUND(L1013,2)*ROUND(G1013,3),2)</f>
      </c>
      <c s="27" t="s">
        <v>2797</v>
      </c>
      <c>
        <f>(M1013*21)/100</f>
      </c>
      <c t="s">
        <v>27</v>
      </c>
    </row>
    <row r="1014" spans="1:5" ht="12.75" customHeight="1">
      <c r="A1014" s="30" t="s">
        <v>56</v>
      </c>
      <c r="E1014" s="31" t="s">
        <v>4194</v>
      </c>
    </row>
    <row r="1015" spans="1:5" ht="12.75" customHeight="1">
      <c r="A1015" s="30" t="s">
        <v>57</v>
      </c>
      <c r="E1015" s="32" t="s">
        <v>4</v>
      </c>
    </row>
    <row r="1016" spans="5:5" ht="12.75" customHeight="1">
      <c r="E1016" s="31" t="s">
        <v>3545</v>
      </c>
    </row>
    <row r="1017" spans="1:16" ht="12.75" customHeight="1">
      <c r="A1017" t="s">
        <v>50</v>
      </c>
      <c s="6" t="s">
        <v>3831</v>
      </c>
      <c s="6" t="s">
        <v>4195</v>
      </c>
      <c t="s">
        <v>4</v>
      </c>
      <c s="26" t="s">
        <v>4196</v>
      </c>
      <c s="27" t="s">
        <v>82</v>
      </c>
      <c s="28">
        <v>10.6</v>
      </c>
      <c s="27">
        <v>0.00136</v>
      </c>
      <c s="27">
        <f>ROUND(G1017*H1017,6)</f>
      </c>
      <c r="L1017" s="29">
        <v>0</v>
      </c>
      <c s="24">
        <f>ROUND(ROUND(L1017,2)*ROUND(G1017,3),2)</f>
      </c>
      <c s="27" t="s">
        <v>2797</v>
      </c>
      <c>
        <f>(M1017*21)/100</f>
      </c>
      <c t="s">
        <v>27</v>
      </c>
    </row>
    <row r="1018" spans="1:5" ht="12.75" customHeight="1">
      <c r="A1018" s="30" t="s">
        <v>56</v>
      </c>
      <c r="E1018" s="31" t="s">
        <v>4197</v>
      </c>
    </row>
    <row r="1019" spans="1:5" ht="12.75" customHeight="1">
      <c r="A1019" s="30" t="s">
        <v>57</v>
      </c>
      <c r="E1019" s="32" t="s">
        <v>4</v>
      </c>
    </row>
    <row r="1020" spans="5:5" ht="12.75" customHeight="1">
      <c r="E1020" s="31" t="s">
        <v>4</v>
      </c>
    </row>
    <row r="1021" spans="1:16" ht="12.75" customHeight="1">
      <c r="A1021" t="s">
        <v>50</v>
      </c>
      <c s="6" t="s">
        <v>3834</v>
      </c>
      <c s="6" t="s">
        <v>4198</v>
      </c>
      <c t="s">
        <v>4</v>
      </c>
      <c s="26" t="s">
        <v>4199</v>
      </c>
      <c s="27" t="s">
        <v>82</v>
      </c>
      <c s="28">
        <v>16.3</v>
      </c>
      <c s="27">
        <v>0.00222</v>
      </c>
      <c s="27">
        <f>ROUND(G1021*H1021,6)</f>
      </c>
      <c r="L1021" s="29">
        <v>0</v>
      </c>
      <c s="24">
        <f>ROUND(ROUND(L1021,2)*ROUND(G1021,3),2)</f>
      </c>
      <c s="27" t="s">
        <v>2797</v>
      </c>
      <c>
        <f>(M1021*21)/100</f>
      </c>
      <c t="s">
        <v>27</v>
      </c>
    </row>
    <row r="1022" spans="1:5" ht="12.75" customHeight="1">
      <c r="A1022" s="30" t="s">
        <v>56</v>
      </c>
      <c r="E1022" s="31" t="s">
        <v>4200</v>
      </c>
    </row>
    <row r="1023" spans="1:5" ht="12.75" customHeight="1">
      <c r="A1023" s="30" t="s">
        <v>57</v>
      </c>
      <c r="E1023" s="32" t="s">
        <v>4</v>
      </c>
    </row>
    <row r="1024" spans="5:5" ht="12.75" customHeight="1">
      <c r="E1024" s="31" t="s">
        <v>4</v>
      </c>
    </row>
    <row r="1025" spans="1:16" ht="12.75" customHeight="1">
      <c r="A1025" t="s">
        <v>50</v>
      </c>
      <c s="6" t="s">
        <v>3837</v>
      </c>
      <c s="6" t="s">
        <v>4201</v>
      </c>
      <c t="s">
        <v>4</v>
      </c>
      <c s="26" t="s">
        <v>4202</v>
      </c>
      <c s="27" t="s">
        <v>82</v>
      </c>
      <c s="28">
        <v>24.2</v>
      </c>
      <c s="27">
        <v>0.00725</v>
      </c>
      <c s="27">
        <f>ROUND(G1025*H1025,6)</f>
      </c>
      <c r="L1025" s="29">
        <v>0</v>
      </c>
      <c s="24">
        <f>ROUND(ROUND(L1025,2)*ROUND(G1025,3),2)</f>
      </c>
      <c s="27" t="s">
        <v>2797</v>
      </c>
      <c>
        <f>(M1025*21)/100</f>
      </c>
      <c t="s">
        <v>27</v>
      </c>
    </row>
    <row r="1026" spans="1:5" ht="12.75" customHeight="1">
      <c r="A1026" s="30" t="s">
        <v>56</v>
      </c>
      <c r="E1026" s="31" t="s">
        <v>4203</v>
      </c>
    </row>
    <row r="1027" spans="1:5" ht="12.75" customHeight="1">
      <c r="A1027" s="30" t="s">
        <v>57</v>
      </c>
      <c r="E1027" s="32" t="s">
        <v>4</v>
      </c>
    </row>
    <row r="1028" spans="5:5" ht="12.75" customHeight="1">
      <c r="E1028" s="31" t="s">
        <v>4</v>
      </c>
    </row>
    <row r="1029" spans="1:16" ht="12.75" customHeight="1">
      <c r="A1029" t="s">
        <v>50</v>
      </c>
      <c s="6" t="s">
        <v>4204</v>
      </c>
      <c s="6" t="s">
        <v>4205</v>
      </c>
      <c t="s">
        <v>4</v>
      </c>
      <c s="26" t="s">
        <v>3553</v>
      </c>
      <c s="27" t="s">
        <v>82</v>
      </c>
      <c s="28">
        <v>40.32</v>
      </c>
      <c s="27">
        <v>0.00137</v>
      </c>
      <c s="27">
        <f>ROUND(G1029*H1029,6)</f>
      </c>
      <c r="L1029" s="29">
        <v>0</v>
      </c>
      <c s="24">
        <f>ROUND(ROUND(L1029,2)*ROUND(G1029,3),2)</f>
      </c>
      <c s="27" t="s">
        <v>2797</v>
      </c>
      <c>
        <f>(M1029*21)/100</f>
      </c>
      <c t="s">
        <v>27</v>
      </c>
    </row>
    <row r="1030" spans="1:5" ht="12.75" customHeight="1">
      <c r="A1030" s="30" t="s">
        <v>56</v>
      </c>
      <c r="E1030" s="31" t="s">
        <v>3554</v>
      </c>
    </row>
    <row r="1031" spans="1:5" ht="12.75" customHeight="1">
      <c r="A1031" s="30" t="s">
        <v>57</v>
      </c>
      <c r="E1031" s="32" t="s">
        <v>4</v>
      </c>
    </row>
    <row r="1032" spans="5:5" ht="12.75" customHeight="1">
      <c r="E1032" s="31" t="s">
        <v>4</v>
      </c>
    </row>
    <row r="1033" spans="1:16" ht="12.75" customHeight="1">
      <c r="A1033" t="s">
        <v>50</v>
      </c>
      <c s="6" t="s">
        <v>4206</v>
      </c>
      <c s="6" t="s">
        <v>4207</v>
      </c>
      <c t="s">
        <v>4</v>
      </c>
      <c s="26" t="s">
        <v>4208</v>
      </c>
      <c s="27" t="s">
        <v>82</v>
      </c>
      <c s="28">
        <v>28.04</v>
      </c>
      <c s="27">
        <v>0.00209</v>
      </c>
      <c s="27">
        <f>ROUND(G1033*H1033,6)</f>
      </c>
      <c r="L1033" s="29">
        <v>0</v>
      </c>
      <c s="24">
        <f>ROUND(ROUND(L1033,2)*ROUND(G1033,3),2)</f>
      </c>
      <c s="27" t="s">
        <v>2797</v>
      </c>
      <c>
        <f>(M1033*21)/100</f>
      </c>
      <c t="s">
        <v>27</v>
      </c>
    </row>
    <row r="1034" spans="1:5" ht="12.75" customHeight="1">
      <c r="A1034" s="30" t="s">
        <v>56</v>
      </c>
      <c r="E1034" s="31" t="s">
        <v>4209</v>
      </c>
    </row>
    <row r="1035" spans="1:5" ht="12.75" customHeight="1">
      <c r="A1035" s="30" t="s">
        <v>57</v>
      </c>
      <c r="E1035" s="32" t="s">
        <v>4</v>
      </c>
    </row>
    <row r="1036" spans="5:5" ht="12.75" customHeight="1">
      <c r="E1036" s="31" t="s">
        <v>4</v>
      </c>
    </row>
    <row r="1037" spans="1:16" ht="12.75" customHeight="1">
      <c r="A1037" t="s">
        <v>50</v>
      </c>
      <c s="6" t="s">
        <v>4210</v>
      </c>
      <c s="6" t="s">
        <v>3558</v>
      </c>
      <c t="s">
        <v>4</v>
      </c>
      <c s="26" t="s">
        <v>3559</v>
      </c>
      <c s="27" t="s">
        <v>82</v>
      </c>
      <c s="28">
        <v>12</v>
      </c>
      <c s="27">
        <v>0.00182</v>
      </c>
      <c s="27">
        <f>ROUND(G1037*H1037,6)</f>
      </c>
      <c r="L1037" s="29">
        <v>0</v>
      </c>
      <c s="24">
        <f>ROUND(ROUND(L1037,2)*ROUND(G1037,3),2)</f>
      </c>
      <c s="27" t="s">
        <v>2797</v>
      </c>
      <c>
        <f>(M1037*21)/100</f>
      </c>
      <c t="s">
        <v>27</v>
      </c>
    </row>
    <row r="1038" spans="1:5" ht="12.75" customHeight="1">
      <c r="A1038" s="30" t="s">
        <v>56</v>
      </c>
      <c r="E1038" s="31" t="s">
        <v>3560</v>
      </c>
    </row>
    <row r="1039" spans="1:5" ht="12.75" customHeight="1">
      <c r="A1039" s="30" t="s">
        <v>57</v>
      </c>
      <c r="E1039" s="32" t="s">
        <v>4</v>
      </c>
    </row>
    <row r="1040" spans="5:5" ht="12.75" customHeight="1">
      <c r="E1040" s="31" t="s">
        <v>4</v>
      </c>
    </row>
    <row r="1041" spans="1:16" ht="12.75" customHeight="1">
      <c r="A1041" t="s">
        <v>50</v>
      </c>
      <c s="6" t="s">
        <v>4211</v>
      </c>
      <c s="6" t="s">
        <v>4212</v>
      </c>
      <c t="s">
        <v>4</v>
      </c>
      <c s="26" t="s">
        <v>4213</v>
      </c>
      <c s="27" t="s">
        <v>82</v>
      </c>
      <c s="28">
        <v>9</v>
      </c>
      <c s="27">
        <v>0.00286</v>
      </c>
      <c s="27">
        <f>ROUND(G1041*H1041,6)</f>
      </c>
      <c r="L1041" s="29">
        <v>0</v>
      </c>
      <c s="24">
        <f>ROUND(ROUND(L1041,2)*ROUND(G1041,3),2)</f>
      </c>
      <c s="27" t="s">
        <v>2797</v>
      </c>
      <c>
        <f>(M1041*21)/100</f>
      </c>
      <c t="s">
        <v>27</v>
      </c>
    </row>
    <row r="1042" spans="1:5" ht="12.75" customHeight="1">
      <c r="A1042" s="30" t="s">
        <v>56</v>
      </c>
      <c r="E1042" s="31" t="s">
        <v>4214</v>
      </c>
    </row>
    <row r="1043" spans="1:5" ht="12.75" customHeight="1">
      <c r="A1043" s="30" t="s">
        <v>57</v>
      </c>
      <c r="E1043" s="32" t="s">
        <v>4</v>
      </c>
    </row>
    <row r="1044" spans="5:5" ht="12.75" customHeight="1">
      <c r="E1044" s="31" t="s">
        <v>4</v>
      </c>
    </row>
    <row r="1045" spans="1:13" ht="12.75" customHeight="1">
      <c r="A1045" t="s">
        <v>47</v>
      </c>
      <c r="C1045" s="7" t="s">
        <v>4215</v>
      </c>
      <c r="E1045" s="25" t="s">
        <v>4216</v>
      </c>
      <c r="J1045" s="24">
        <f>0</f>
      </c>
      <c s="24">
        <f>0</f>
      </c>
      <c s="24">
        <f>0+L1046+L1050+L1054+L1058+L1062+L1066+L1070+L1074+L1078+L1082+L1086+L1090+L1094+L1098+L1102+L1106+L1110+L1114</f>
      </c>
      <c s="24">
        <f>0+M1046+M1050+M1054+M1058+M1062+M1066+M1070+M1074+M1078+M1082+M1086+M1090+M1094+M1098+M1102+M1106+M1110+M1114</f>
      </c>
    </row>
    <row r="1046" spans="1:16" ht="12.75" customHeight="1">
      <c r="A1046" t="s">
        <v>50</v>
      </c>
      <c s="6" t="s">
        <v>4217</v>
      </c>
      <c s="6" t="s">
        <v>4218</v>
      </c>
      <c t="s">
        <v>4</v>
      </c>
      <c s="26" t="s">
        <v>4219</v>
      </c>
      <c s="27" t="s">
        <v>82</v>
      </c>
      <c s="28">
        <v>15.6</v>
      </c>
      <c s="27">
        <v>0.003</v>
      </c>
      <c s="27">
        <f>ROUND(G1046*H1046,6)</f>
      </c>
      <c r="L1046" s="29">
        <v>0</v>
      </c>
      <c s="24">
        <f>ROUND(ROUND(L1046,2)*ROUND(G1046,3),2)</f>
      </c>
      <c s="27" t="s">
        <v>2797</v>
      </c>
      <c>
        <f>(M1046*21)/100</f>
      </c>
      <c t="s">
        <v>27</v>
      </c>
    </row>
    <row r="1047" spans="1:5" ht="12.75" customHeight="1">
      <c r="A1047" s="30" t="s">
        <v>56</v>
      </c>
      <c r="E1047" s="31" t="s">
        <v>4219</v>
      </c>
    </row>
    <row r="1048" spans="1:5" ht="12.75" customHeight="1">
      <c r="A1048" s="30" t="s">
        <v>57</v>
      </c>
      <c r="E1048" s="32" t="s">
        <v>4</v>
      </c>
    </row>
    <row r="1049" spans="5:5" ht="12.75" customHeight="1">
      <c r="E1049" s="31" t="s">
        <v>4</v>
      </c>
    </row>
    <row r="1050" spans="1:16" ht="12.75" customHeight="1">
      <c r="A1050" t="s">
        <v>50</v>
      </c>
      <c s="6" t="s">
        <v>4220</v>
      </c>
      <c s="6" t="s">
        <v>4221</v>
      </c>
      <c t="s">
        <v>4</v>
      </c>
      <c s="26" t="s">
        <v>4222</v>
      </c>
      <c s="27" t="s">
        <v>782</v>
      </c>
      <c s="28">
        <v>6.12</v>
      </c>
      <c s="27">
        <v>0.04028</v>
      </c>
      <c s="27">
        <f>ROUND(G1050*H1050,6)</f>
      </c>
      <c r="L1050" s="29">
        <v>0</v>
      </c>
      <c s="24">
        <f>ROUND(ROUND(L1050,2)*ROUND(G1050,3),2)</f>
      </c>
      <c s="27" t="s">
        <v>2797</v>
      </c>
      <c>
        <f>(M1050*21)/100</f>
      </c>
      <c t="s">
        <v>27</v>
      </c>
    </row>
    <row r="1051" spans="1:5" ht="12.75" customHeight="1">
      <c r="A1051" s="30" t="s">
        <v>56</v>
      </c>
      <c r="E1051" s="31" t="s">
        <v>4222</v>
      </c>
    </row>
    <row r="1052" spans="1:5" ht="12.75" customHeight="1">
      <c r="A1052" s="30" t="s">
        <v>57</v>
      </c>
      <c r="E1052" s="32" t="s">
        <v>4</v>
      </c>
    </row>
    <row r="1053" spans="5:5" ht="12.75" customHeight="1">
      <c r="E1053" s="31" t="s">
        <v>4</v>
      </c>
    </row>
    <row r="1054" spans="1:16" ht="12.75" customHeight="1">
      <c r="A1054" t="s">
        <v>50</v>
      </c>
      <c s="6" t="s">
        <v>4223</v>
      </c>
      <c s="6" t="s">
        <v>4224</v>
      </c>
      <c t="s">
        <v>4</v>
      </c>
      <c s="26" t="s">
        <v>4225</v>
      </c>
      <c s="27" t="s">
        <v>782</v>
      </c>
      <c s="28">
        <v>7.68</v>
      </c>
      <c s="27">
        <v>0.03681</v>
      </c>
      <c s="27">
        <f>ROUND(G1054*H1054,6)</f>
      </c>
      <c r="L1054" s="29">
        <v>0</v>
      </c>
      <c s="24">
        <f>ROUND(ROUND(L1054,2)*ROUND(G1054,3),2)</f>
      </c>
      <c s="27" t="s">
        <v>2797</v>
      </c>
      <c>
        <f>(M1054*21)/100</f>
      </c>
      <c t="s">
        <v>27</v>
      </c>
    </row>
    <row r="1055" spans="1:5" ht="12.75" customHeight="1">
      <c r="A1055" s="30" t="s">
        <v>56</v>
      </c>
      <c r="E1055" s="31" t="s">
        <v>4225</v>
      </c>
    </row>
    <row r="1056" spans="1:5" ht="12.75" customHeight="1">
      <c r="A1056" s="30" t="s">
        <v>57</v>
      </c>
      <c r="E1056" s="32" t="s">
        <v>4</v>
      </c>
    </row>
    <row r="1057" spans="5:5" ht="12.75" customHeight="1">
      <c r="E1057" s="31" t="s">
        <v>4</v>
      </c>
    </row>
    <row r="1058" spans="1:16" ht="12.75" customHeight="1">
      <c r="A1058" t="s">
        <v>50</v>
      </c>
      <c s="6" t="s">
        <v>4226</v>
      </c>
      <c s="6" t="s">
        <v>4227</v>
      </c>
      <c t="s">
        <v>4</v>
      </c>
      <c s="26" t="s">
        <v>4228</v>
      </c>
      <c s="27" t="s">
        <v>782</v>
      </c>
      <c s="28">
        <v>7.68</v>
      </c>
      <c s="27">
        <v>0.00027</v>
      </c>
      <c s="27">
        <f>ROUND(G1058*H1058,6)</f>
      </c>
      <c r="L1058" s="29">
        <v>0</v>
      </c>
      <c s="24">
        <f>ROUND(ROUND(L1058,2)*ROUND(G1058,3),2)</f>
      </c>
      <c s="27" t="s">
        <v>2797</v>
      </c>
      <c>
        <f>(M1058*21)/100</f>
      </c>
      <c t="s">
        <v>27</v>
      </c>
    </row>
    <row r="1059" spans="1:5" ht="12.75" customHeight="1">
      <c r="A1059" s="30" t="s">
        <v>56</v>
      </c>
      <c r="E1059" s="31" t="s">
        <v>4229</v>
      </c>
    </row>
    <row r="1060" spans="1:5" ht="12.75" customHeight="1">
      <c r="A1060" s="30" t="s">
        <v>57</v>
      </c>
      <c r="E1060" s="32" t="s">
        <v>4</v>
      </c>
    </row>
    <row r="1061" spans="5:5" ht="12.75" customHeight="1">
      <c r="E1061" s="31" t="s">
        <v>4230</v>
      </c>
    </row>
    <row r="1062" spans="1:16" ht="12.75" customHeight="1">
      <c r="A1062" t="s">
        <v>50</v>
      </c>
      <c s="6" t="s">
        <v>4231</v>
      </c>
      <c s="6" t="s">
        <v>4232</v>
      </c>
      <c t="s">
        <v>4</v>
      </c>
      <c s="26" t="s">
        <v>4233</v>
      </c>
      <c s="27" t="s">
        <v>98</v>
      </c>
      <c s="28">
        <v>6.12</v>
      </c>
      <c s="27">
        <v>0.00027</v>
      </c>
      <c s="27">
        <f>ROUND(G1062*H1062,6)</f>
      </c>
      <c r="L1062" s="29">
        <v>0</v>
      </c>
      <c s="24">
        <f>ROUND(ROUND(L1062,2)*ROUND(G1062,3),2)</f>
      </c>
      <c s="27" t="s">
        <v>2797</v>
      </c>
      <c>
        <f>(M1062*21)/100</f>
      </c>
      <c t="s">
        <v>27</v>
      </c>
    </row>
    <row r="1063" spans="1:5" ht="12.75" customHeight="1">
      <c r="A1063" s="30" t="s">
        <v>56</v>
      </c>
      <c r="E1063" s="31" t="s">
        <v>4234</v>
      </c>
    </row>
    <row r="1064" spans="1:5" ht="12.75" customHeight="1">
      <c r="A1064" s="30" t="s">
        <v>57</v>
      </c>
      <c r="E1064" s="32" t="s">
        <v>4</v>
      </c>
    </row>
    <row r="1065" spans="5:5" ht="12.75" customHeight="1">
      <c r="E1065" s="31" t="s">
        <v>4230</v>
      </c>
    </row>
    <row r="1066" spans="1:16" ht="12.75" customHeight="1">
      <c r="A1066" t="s">
        <v>50</v>
      </c>
      <c s="6" t="s">
        <v>4235</v>
      </c>
      <c s="6" t="s">
        <v>4236</v>
      </c>
      <c t="s">
        <v>4</v>
      </c>
      <c s="26" t="s">
        <v>4237</v>
      </c>
      <c s="27" t="s">
        <v>82</v>
      </c>
      <c s="28">
        <v>56</v>
      </c>
      <c s="27">
        <v>0.00015</v>
      </c>
      <c s="27">
        <f>ROUND(G1066*H1066,6)</f>
      </c>
      <c r="L1066" s="29">
        <v>0</v>
      </c>
      <c s="24">
        <f>ROUND(ROUND(L1066,2)*ROUND(G1066,3),2)</f>
      </c>
      <c s="27" t="s">
        <v>2797</v>
      </c>
      <c>
        <f>(M1066*21)/100</f>
      </c>
      <c t="s">
        <v>27</v>
      </c>
    </row>
    <row r="1067" spans="1:5" ht="12.75" customHeight="1">
      <c r="A1067" s="30" t="s">
        <v>56</v>
      </c>
      <c r="E1067" s="31" t="s">
        <v>4238</v>
      </c>
    </row>
    <row r="1068" spans="1:5" ht="12.75" customHeight="1">
      <c r="A1068" s="30" t="s">
        <v>57</v>
      </c>
      <c r="E1068" s="32" t="s">
        <v>4</v>
      </c>
    </row>
    <row r="1069" spans="5:5" ht="12.75" customHeight="1">
      <c r="E1069" s="31" t="s">
        <v>4239</v>
      </c>
    </row>
    <row r="1070" spans="1:16" ht="12.75" customHeight="1">
      <c r="A1070" t="s">
        <v>50</v>
      </c>
      <c s="6" t="s">
        <v>4240</v>
      </c>
      <c s="6" t="s">
        <v>4241</v>
      </c>
      <c t="s">
        <v>4</v>
      </c>
      <c s="26" t="s">
        <v>4242</v>
      </c>
      <c s="27" t="s">
        <v>98</v>
      </c>
      <c s="28">
        <v>6</v>
      </c>
      <c s="27">
        <v>0</v>
      </c>
      <c s="27">
        <f>ROUND(G1070*H1070,6)</f>
      </c>
      <c r="L1070" s="29">
        <v>0</v>
      </c>
      <c s="24">
        <f>ROUND(ROUND(L1070,2)*ROUND(G1070,3),2)</f>
      </c>
      <c s="27" t="s">
        <v>2797</v>
      </c>
      <c>
        <f>(M1070*21)/100</f>
      </c>
      <c t="s">
        <v>27</v>
      </c>
    </row>
    <row r="1071" spans="1:5" ht="12.75" customHeight="1">
      <c r="A1071" s="30" t="s">
        <v>56</v>
      </c>
      <c r="E1071" s="31" t="s">
        <v>4243</v>
      </c>
    </row>
    <row r="1072" spans="1:5" ht="12.75" customHeight="1">
      <c r="A1072" s="30" t="s">
        <v>57</v>
      </c>
      <c r="E1072" s="32" t="s">
        <v>4</v>
      </c>
    </row>
    <row r="1073" spans="5:5" ht="12.75" customHeight="1">
      <c r="E1073" s="31" t="s">
        <v>4244</v>
      </c>
    </row>
    <row r="1074" spans="1:16" ht="12.75" customHeight="1">
      <c r="A1074" t="s">
        <v>50</v>
      </c>
      <c s="6" t="s">
        <v>4245</v>
      </c>
      <c s="6" t="s">
        <v>4246</v>
      </c>
      <c t="s">
        <v>4</v>
      </c>
      <c s="26" t="s">
        <v>4247</v>
      </c>
      <c s="27" t="s">
        <v>98</v>
      </c>
      <c s="28">
        <v>1</v>
      </c>
      <c s="27">
        <v>0</v>
      </c>
      <c s="27">
        <f>ROUND(G1074*H1074,6)</f>
      </c>
      <c r="L1074" s="29">
        <v>0</v>
      </c>
      <c s="24">
        <f>ROUND(ROUND(L1074,2)*ROUND(G1074,3),2)</f>
      </c>
      <c s="27" t="s">
        <v>2797</v>
      </c>
      <c>
        <f>(M1074*21)/100</f>
      </c>
      <c t="s">
        <v>27</v>
      </c>
    </row>
    <row r="1075" spans="1:5" ht="12.75" customHeight="1">
      <c r="A1075" s="30" t="s">
        <v>56</v>
      </c>
      <c r="E1075" s="31" t="s">
        <v>4248</v>
      </c>
    </row>
    <row r="1076" spans="1:5" ht="12.75" customHeight="1">
      <c r="A1076" s="30" t="s">
        <v>57</v>
      </c>
      <c r="E1076" s="32" t="s">
        <v>4</v>
      </c>
    </row>
    <row r="1077" spans="5:5" ht="12.75" customHeight="1">
      <c r="E1077" s="31" t="s">
        <v>4244</v>
      </c>
    </row>
    <row r="1078" spans="1:16" ht="12.75" customHeight="1">
      <c r="A1078" t="s">
        <v>50</v>
      </c>
      <c s="6" t="s">
        <v>4249</v>
      </c>
      <c s="6" t="s">
        <v>4250</v>
      </c>
      <c t="s">
        <v>4</v>
      </c>
      <c s="26" t="s">
        <v>4251</v>
      </c>
      <c s="27" t="s">
        <v>98</v>
      </c>
      <c s="28">
        <v>1</v>
      </c>
      <c s="27">
        <v>0</v>
      </c>
      <c s="27">
        <f>ROUND(G1078*H1078,6)</f>
      </c>
      <c r="L1078" s="29">
        <v>0</v>
      </c>
      <c s="24">
        <f>ROUND(ROUND(L1078,2)*ROUND(G1078,3),2)</f>
      </c>
      <c s="27" t="s">
        <v>2797</v>
      </c>
      <c>
        <f>(M1078*21)/100</f>
      </c>
      <c t="s">
        <v>27</v>
      </c>
    </row>
    <row r="1079" spans="1:5" ht="12.75" customHeight="1">
      <c r="A1079" s="30" t="s">
        <v>56</v>
      </c>
      <c r="E1079" s="31" t="s">
        <v>4252</v>
      </c>
    </row>
    <row r="1080" spans="1:5" ht="12.75" customHeight="1">
      <c r="A1080" s="30" t="s">
        <v>57</v>
      </c>
      <c r="E1080" s="32" t="s">
        <v>4</v>
      </c>
    </row>
    <row r="1081" spans="5:5" ht="12.75" customHeight="1">
      <c r="E1081" s="31" t="s">
        <v>4244</v>
      </c>
    </row>
    <row r="1082" spans="1:16" ht="12.75" customHeight="1">
      <c r="A1082" t="s">
        <v>50</v>
      </c>
      <c s="6" t="s">
        <v>4253</v>
      </c>
      <c s="6" t="s">
        <v>4254</v>
      </c>
      <c t="s">
        <v>4</v>
      </c>
      <c s="26" t="s">
        <v>4255</v>
      </c>
      <c s="27" t="s">
        <v>98</v>
      </c>
      <c s="28">
        <v>1</v>
      </c>
      <c s="27">
        <v>0</v>
      </c>
      <c s="27">
        <f>ROUND(G1082*H1082,6)</f>
      </c>
      <c r="L1082" s="29">
        <v>0</v>
      </c>
      <c s="24">
        <f>ROUND(ROUND(L1082,2)*ROUND(G1082,3),2)</f>
      </c>
      <c s="27" t="s">
        <v>2797</v>
      </c>
      <c>
        <f>(M1082*21)/100</f>
      </c>
      <c t="s">
        <v>27</v>
      </c>
    </row>
    <row r="1083" spans="1:5" ht="12.75" customHeight="1">
      <c r="A1083" s="30" t="s">
        <v>56</v>
      </c>
      <c r="E1083" s="31" t="s">
        <v>4256</v>
      </c>
    </row>
    <row r="1084" spans="1:5" ht="12.75" customHeight="1">
      <c r="A1084" s="30" t="s">
        <v>57</v>
      </c>
      <c r="E1084" s="32" t="s">
        <v>4</v>
      </c>
    </row>
    <row r="1085" spans="5:5" ht="12.75" customHeight="1">
      <c r="E1085" s="31" t="s">
        <v>4257</v>
      </c>
    </row>
    <row r="1086" spans="1:16" ht="12.75" customHeight="1">
      <c r="A1086" t="s">
        <v>50</v>
      </c>
      <c s="6" t="s">
        <v>4258</v>
      </c>
      <c s="6" t="s">
        <v>4259</v>
      </c>
      <c t="s">
        <v>4</v>
      </c>
      <c s="26" t="s">
        <v>4260</v>
      </c>
      <c s="27" t="s">
        <v>98</v>
      </c>
      <c s="28">
        <v>6</v>
      </c>
      <c s="27">
        <v>0</v>
      </c>
      <c s="27">
        <f>ROUND(G1086*H1086,6)</f>
      </c>
      <c r="L1086" s="29">
        <v>0</v>
      </c>
      <c s="24">
        <f>ROUND(ROUND(L1086,2)*ROUND(G1086,3),2)</f>
      </c>
      <c s="27" t="s">
        <v>2797</v>
      </c>
      <c>
        <f>(M1086*21)/100</f>
      </c>
      <c t="s">
        <v>27</v>
      </c>
    </row>
    <row r="1087" spans="1:5" ht="12.75" customHeight="1">
      <c r="A1087" s="30" t="s">
        <v>56</v>
      </c>
      <c r="E1087" s="31" t="s">
        <v>4261</v>
      </c>
    </row>
    <row r="1088" spans="1:5" ht="12.75" customHeight="1">
      <c r="A1088" s="30" t="s">
        <v>57</v>
      </c>
      <c r="E1088" s="32" t="s">
        <v>4</v>
      </c>
    </row>
    <row r="1089" spans="5:5" ht="12.75" customHeight="1">
      <c r="E1089" s="31" t="s">
        <v>4257</v>
      </c>
    </row>
    <row r="1090" spans="1:16" ht="12.75" customHeight="1">
      <c r="A1090" t="s">
        <v>50</v>
      </c>
      <c s="6" t="s">
        <v>4262</v>
      </c>
      <c s="6" t="s">
        <v>4263</v>
      </c>
      <c t="s">
        <v>4</v>
      </c>
      <c s="26" t="s">
        <v>4264</v>
      </c>
      <c s="27" t="s">
        <v>98</v>
      </c>
      <c s="28">
        <v>1</v>
      </c>
      <c s="27">
        <v>0.0185</v>
      </c>
      <c s="27">
        <f>ROUND(G1090*H1090,6)</f>
      </c>
      <c r="L1090" s="29">
        <v>0</v>
      </c>
      <c s="24">
        <f>ROUND(ROUND(L1090,2)*ROUND(G1090,3),2)</f>
      </c>
      <c s="27" t="s">
        <v>2797</v>
      </c>
      <c>
        <f>(M1090*21)/100</f>
      </c>
      <c t="s">
        <v>27</v>
      </c>
    </row>
    <row r="1091" spans="1:5" ht="12.75" customHeight="1">
      <c r="A1091" s="30" t="s">
        <v>56</v>
      </c>
      <c r="E1091" s="31" t="s">
        <v>4264</v>
      </c>
    </row>
    <row r="1092" spans="1:5" ht="12.75" customHeight="1">
      <c r="A1092" s="30" t="s">
        <v>57</v>
      </c>
      <c r="E1092" s="32" t="s">
        <v>4</v>
      </c>
    </row>
    <row r="1093" spans="5:5" ht="12.75" customHeight="1">
      <c r="E1093" s="31" t="s">
        <v>4</v>
      </c>
    </row>
    <row r="1094" spans="1:16" ht="12.75" customHeight="1">
      <c r="A1094" t="s">
        <v>50</v>
      </c>
      <c s="6" t="s">
        <v>4265</v>
      </c>
      <c s="6" t="s">
        <v>4266</v>
      </c>
      <c t="s">
        <v>4</v>
      </c>
      <c s="26" t="s">
        <v>4267</v>
      </c>
      <c s="27" t="s">
        <v>98</v>
      </c>
      <c s="28">
        <v>1</v>
      </c>
      <c s="27">
        <v>0.0185</v>
      </c>
      <c s="27">
        <f>ROUND(G1094*H1094,6)</f>
      </c>
      <c r="L1094" s="29">
        <v>0</v>
      </c>
      <c s="24">
        <f>ROUND(ROUND(L1094,2)*ROUND(G1094,3),2)</f>
      </c>
      <c s="27" t="s">
        <v>2797</v>
      </c>
      <c>
        <f>(M1094*21)/100</f>
      </c>
      <c t="s">
        <v>27</v>
      </c>
    </row>
    <row r="1095" spans="1:5" ht="12.75" customHeight="1">
      <c r="A1095" s="30" t="s">
        <v>56</v>
      </c>
      <c r="E1095" s="31" t="s">
        <v>4267</v>
      </c>
    </row>
    <row r="1096" spans="1:5" ht="12.75" customHeight="1">
      <c r="A1096" s="30" t="s">
        <v>57</v>
      </c>
      <c r="E1096" s="32" t="s">
        <v>4</v>
      </c>
    </row>
    <row r="1097" spans="5:5" ht="12.75" customHeight="1">
      <c r="E1097" s="31" t="s">
        <v>4</v>
      </c>
    </row>
    <row r="1098" spans="1:16" ht="12.75" customHeight="1">
      <c r="A1098" t="s">
        <v>50</v>
      </c>
      <c s="6" t="s">
        <v>4268</v>
      </c>
      <c s="6" t="s">
        <v>4269</v>
      </c>
      <c t="s">
        <v>4</v>
      </c>
      <c s="26" t="s">
        <v>4270</v>
      </c>
      <c s="27" t="s">
        <v>98</v>
      </c>
      <c s="28">
        <v>2</v>
      </c>
      <c s="27">
        <v>0.0185</v>
      </c>
      <c s="27">
        <f>ROUND(G1098*H1098,6)</f>
      </c>
      <c r="L1098" s="29">
        <v>0</v>
      </c>
      <c s="24">
        <f>ROUND(ROUND(L1098,2)*ROUND(G1098,3),2)</f>
      </c>
      <c s="27" t="s">
        <v>2797</v>
      </c>
      <c>
        <f>(M1098*21)/100</f>
      </c>
      <c t="s">
        <v>27</v>
      </c>
    </row>
    <row r="1099" spans="1:5" ht="12.75" customHeight="1">
      <c r="A1099" s="30" t="s">
        <v>56</v>
      </c>
      <c r="E1099" s="31" t="s">
        <v>4270</v>
      </c>
    </row>
    <row r="1100" spans="1:5" ht="12.75" customHeight="1">
      <c r="A1100" s="30" t="s">
        <v>57</v>
      </c>
      <c r="E1100" s="32" t="s">
        <v>4</v>
      </c>
    </row>
    <row r="1101" spans="5:5" ht="12.75" customHeight="1">
      <c r="E1101" s="31" t="s">
        <v>4</v>
      </c>
    </row>
    <row r="1102" spans="1:16" ht="12.75" customHeight="1">
      <c r="A1102" t="s">
        <v>50</v>
      </c>
      <c s="6" t="s">
        <v>4271</v>
      </c>
      <c s="6" t="s">
        <v>4272</v>
      </c>
      <c t="s">
        <v>4</v>
      </c>
      <c s="26" t="s">
        <v>4273</v>
      </c>
      <c s="27" t="s">
        <v>98</v>
      </c>
      <c s="28">
        <v>1</v>
      </c>
      <c s="27">
        <v>0.0185</v>
      </c>
      <c s="27">
        <f>ROUND(G1102*H1102,6)</f>
      </c>
      <c r="L1102" s="29">
        <v>0</v>
      </c>
      <c s="24">
        <f>ROUND(ROUND(L1102,2)*ROUND(G1102,3),2)</f>
      </c>
      <c s="27" t="s">
        <v>2797</v>
      </c>
      <c>
        <f>(M1102*21)/100</f>
      </c>
      <c t="s">
        <v>27</v>
      </c>
    </row>
    <row r="1103" spans="1:5" ht="12.75" customHeight="1">
      <c r="A1103" s="30" t="s">
        <v>56</v>
      </c>
      <c r="E1103" s="31" t="s">
        <v>4273</v>
      </c>
    </row>
    <row r="1104" spans="1:5" ht="12.75" customHeight="1">
      <c r="A1104" s="30" t="s">
        <v>57</v>
      </c>
      <c r="E1104" s="32" t="s">
        <v>4</v>
      </c>
    </row>
    <row r="1105" spans="5:5" ht="12.75" customHeight="1">
      <c r="E1105" s="31" t="s">
        <v>4</v>
      </c>
    </row>
    <row r="1106" spans="1:16" ht="12.75" customHeight="1">
      <c r="A1106" t="s">
        <v>50</v>
      </c>
      <c s="6" t="s">
        <v>4274</v>
      </c>
      <c s="6" t="s">
        <v>4275</v>
      </c>
      <c t="s">
        <v>4</v>
      </c>
      <c s="26" t="s">
        <v>4276</v>
      </c>
      <c s="27" t="s">
        <v>98</v>
      </c>
      <c s="28">
        <v>1</v>
      </c>
      <c s="27">
        <v>0.0185</v>
      </c>
      <c s="27">
        <f>ROUND(G1106*H1106,6)</f>
      </c>
      <c r="L1106" s="29">
        <v>0</v>
      </c>
      <c s="24">
        <f>ROUND(ROUND(L1106,2)*ROUND(G1106,3),2)</f>
      </c>
      <c s="27" t="s">
        <v>2797</v>
      </c>
      <c>
        <f>(M1106*21)/100</f>
      </c>
      <c t="s">
        <v>27</v>
      </c>
    </row>
    <row r="1107" spans="1:5" ht="12.75" customHeight="1">
      <c r="A1107" s="30" t="s">
        <v>56</v>
      </c>
      <c r="E1107" s="31" t="s">
        <v>4276</v>
      </c>
    </row>
    <row r="1108" spans="1:5" ht="12.75" customHeight="1">
      <c r="A1108" s="30" t="s">
        <v>57</v>
      </c>
      <c r="E1108" s="32" t="s">
        <v>4</v>
      </c>
    </row>
    <row r="1109" spans="5:5" ht="12.75" customHeight="1">
      <c r="E1109" s="31" t="s">
        <v>4</v>
      </c>
    </row>
    <row r="1110" spans="1:16" ht="12.75" customHeight="1">
      <c r="A1110" t="s">
        <v>50</v>
      </c>
      <c s="6" t="s">
        <v>4277</v>
      </c>
      <c s="6" t="s">
        <v>4278</v>
      </c>
      <c t="s">
        <v>4</v>
      </c>
      <c s="26" t="s">
        <v>4279</v>
      </c>
      <c s="27" t="s">
        <v>98</v>
      </c>
      <c s="28">
        <v>1</v>
      </c>
      <c s="27">
        <v>0.0185</v>
      </c>
      <c s="27">
        <f>ROUND(G1110*H1110,6)</f>
      </c>
      <c r="L1110" s="29">
        <v>0</v>
      </c>
      <c s="24">
        <f>ROUND(ROUND(L1110,2)*ROUND(G1110,3),2)</f>
      </c>
      <c s="27" t="s">
        <v>2797</v>
      </c>
      <c>
        <f>(M1110*21)/100</f>
      </c>
      <c t="s">
        <v>27</v>
      </c>
    </row>
    <row r="1111" spans="1:5" ht="12.75" customHeight="1">
      <c r="A1111" s="30" t="s">
        <v>56</v>
      </c>
      <c r="E1111" s="31" t="s">
        <v>4279</v>
      </c>
    </row>
    <row r="1112" spans="1:5" ht="12.75" customHeight="1">
      <c r="A1112" s="30" t="s">
        <v>57</v>
      </c>
      <c r="E1112" s="32" t="s">
        <v>4</v>
      </c>
    </row>
    <row r="1113" spans="5:5" ht="12.75" customHeight="1">
      <c r="E1113" s="31" t="s">
        <v>4</v>
      </c>
    </row>
    <row r="1114" spans="1:16" ht="12.75" customHeight="1">
      <c r="A1114" t="s">
        <v>50</v>
      </c>
      <c s="6" t="s">
        <v>4280</v>
      </c>
      <c s="6" t="s">
        <v>4281</v>
      </c>
      <c t="s">
        <v>4</v>
      </c>
      <c s="26" t="s">
        <v>4282</v>
      </c>
      <c s="27" t="s">
        <v>98</v>
      </c>
      <c s="28">
        <v>1</v>
      </c>
      <c s="27">
        <v>0.0185</v>
      </c>
      <c s="27">
        <f>ROUND(G1114*H1114,6)</f>
      </c>
      <c r="L1114" s="29">
        <v>0</v>
      </c>
      <c s="24">
        <f>ROUND(ROUND(L1114,2)*ROUND(G1114,3),2)</f>
      </c>
      <c s="27" t="s">
        <v>2797</v>
      </c>
      <c>
        <f>(M1114*21)/100</f>
      </c>
      <c t="s">
        <v>27</v>
      </c>
    </row>
    <row r="1115" spans="1:5" ht="12.75" customHeight="1">
      <c r="A1115" s="30" t="s">
        <v>56</v>
      </c>
      <c r="E1115" s="31" t="s">
        <v>4282</v>
      </c>
    </row>
    <row r="1116" spans="1:5" ht="12.75" customHeight="1">
      <c r="A1116" s="30" t="s">
        <v>57</v>
      </c>
      <c r="E1116" s="32" t="s">
        <v>4</v>
      </c>
    </row>
    <row r="1117" spans="5:5" ht="12.75" customHeight="1">
      <c r="E1117" s="31" t="s">
        <v>4</v>
      </c>
    </row>
    <row r="1118" spans="1:13" ht="12.75" customHeight="1">
      <c r="A1118" t="s">
        <v>47</v>
      </c>
      <c r="C1118" s="7" t="s">
        <v>3564</v>
      </c>
      <c r="E1118" s="25" t="s">
        <v>3565</v>
      </c>
      <c r="J1118" s="24">
        <f>0</f>
      </c>
      <c s="24">
        <f>0</f>
      </c>
      <c s="24">
        <f>0+L1119+L1123+L1127+L1131+L1135+L1139+L1143+L1147+L1151+L1155+L1159+L1163+L1167+L1171+L1175+L1179+L1183+L1187+L1191+L1195+L1199+L1203+L1207+L1211+L1215+L1219+L1223+L1227+L1231+L1235+L1239+L1243+L1247</f>
      </c>
      <c s="24">
        <f>0+M1119+M1123+M1127+M1131+M1135+M1139+M1143+M1147+M1151+M1155+M1159+M1163+M1167+M1171+M1175+M1179+M1183+M1187+M1191+M1195+M1199+M1203+M1207+M1211+M1215+M1219+M1223+M1227+M1231+M1235+M1239+M1243+M1247</f>
      </c>
    </row>
    <row r="1119" spans="1:16" ht="12.75" customHeight="1">
      <c r="A1119" t="s">
        <v>50</v>
      </c>
      <c s="6" t="s">
        <v>4283</v>
      </c>
      <c s="6" t="s">
        <v>3568</v>
      </c>
      <c t="s">
        <v>4</v>
      </c>
      <c s="26" t="s">
        <v>3569</v>
      </c>
      <c s="27" t="s">
        <v>82</v>
      </c>
      <c s="28">
        <v>48.975</v>
      </c>
      <c s="27">
        <v>6E-05</v>
      </c>
      <c s="27">
        <f>ROUND(G1119*H1119,6)</f>
      </c>
      <c r="L1119" s="29">
        <v>0</v>
      </c>
      <c s="24">
        <f>ROUND(ROUND(L1119,2)*ROUND(G1119,3),2)</f>
      </c>
      <c s="27" t="s">
        <v>2797</v>
      </c>
      <c>
        <f>(M1119*21)/100</f>
      </c>
      <c t="s">
        <v>27</v>
      </c>
    </row>
    <row r="1120" spans="1:5" ht="12.75" customHeight="1">
      <c r="A1120" s="30" t="s">
        <v>56</v>
      </c>
      <c r="E1120" s="31" t="s">
        <v>3570</v>
      </c>
    </row>
    <row r="1121" spans="1:5" ht="12.75" customHeight="1">
      <c r="A1121" s="30" t="s">
        <v>57</v>
      </c>
      <c r="E1121" s="32" t="s">
        <v>4</v>
      </c>
    </row>
    <row r="1122" spans="5:5" ht="12.75" customHeight="1">
      <c r="E1122" s="31" t="s">
        <v>3571</v>
      </c>
    </row>
    <row r="1123" spans="1:16" ht="12.75" customHeight="1">
      <c r="A1123" t="s">
        <v>50</v>
      </c>
      <c s="6" t="s">
        <v>4284</v>
      </c>
      <c s="6" t="s">
        <v>3572</v>
      </c>
      <c t="s">
        <v>4</v>
      </c>
      <c s="26" t="s">
        <v>3573</v>
      </c>
      <c s="27" t="s">
        <v>98</v>
      </c>
      <c s="28">
        <v>5</v>
      </c>
      <c s="27">
        <v>0</v>
      </c>
      <c s="27">
        <f>ROUND(G1123*H1123,6)</f>
      </c>
      <c r="L1123" s="29">
        <v>0</v>
      </c>
      <c s="24">
        <f>ROUND(ROUND(L1123,2)*ROUND(G1123,3),2)</f>
      </c>
      <c s="27" t="s">
        <v>2797</v>
      </c>
      <c>
        <f>(M1123*21)/100</f>
      </c>
      <c t="s">
        <v>27</v>
      </c>
    </row>
    <row r="1124" spans="1:5" ht="12.75" customHeight="1">
      <c r="A1124" s="30" t="s">
        <v>56</v>
      </c>
      <c r="E1124" s="31" t="s">
        <v>3574</v>
      </c>
    </row>
    <row r="1125" spans="1:5" ht="12.75" customHeight="1">
      <c r="A1125" s="30" t="s">
        <v>57</v>
      </c>
      <c r="E1125" s="32" t="s">
        <v>4</v>
      </c>
    </row>
    <row r="1126" spans="5:5" ht="12.75" customHeight="1">
      <c r="E1126" s="31" t="s">
        <v>3575</v>
      </c>
    </row>
    <row r="1127" spans="1:16" ht="12.75" customHeight="1">
      <c r="A1127" t="s">
        <v>50</v>
      </c>
      <c s="6" t="s">
        <v>4285</v>
      </c>
      <c s="6" t="s">
        <v>4286</v>
      </c>
      <c t="s">
        <v>4</v>
      </c>
      <c s="26" t="s">
        <v>4287</v>
      </c>
      <c s="27" t="s">
        <v>98</v>
      </c>
      <c s="28">
        <v>1</v>
      </c>
      <c s="27">
        <v>0</v>
      </c>
      <c s="27">
        <f>ROUND(G1127*H1127,6)</f>
      </c>
      <c r="L1127" s="29">
        <v>0</v>
      </c>
      <c s="24">
        <f>ROUND(ROUND(L1127,2)*ROUND(G1127,3),2)</f>
      </c>
      <c s="27" t="s">
        <v>2797</v>
      </c>
      <c>
        <f>(M1127*21)/100</f>
      </c>
      <c t="s">
        <v>27</v>
      </c>
    </row>
    <row r="1128" spans="1:5" ht="12.75" customHeight="1">
      <c r="A1128" s="30" t="s">
        <v>56</v>
      </c>
      <c r="E1128" s="31" t="s">
        <v>4288</v>
      </c>
    </row>
    <row r="1129" spans="1:5" ht="12.75" customHeight="1">
      <c r="A1129" s="30" t="s">
        <v>57</v>
      </c>
      <c r="E1129" s="32" t="s">
        <v>4</v>
      </c>
    </row>
    <row r="1130" spans="5:5" ht="12.75" customHeight="1">
      <c r="E1130" s="31" t="s">
        <v>3575</v>
      </c>
    </row>
    <row r="1131" spans="1:16" ht="12.75" customHeight="1">
      <c r="A1131" t="s">
        <v>50</v>
      </c>
      <c s="6" t="s">
        <v>4289</v>
      </c>
      <c s="6" t="s">
        <v>4290</v>
      </c>
      <c t="s">
        <v>4</v>
      </c>
      <c s="26" t="s">
        <v>4291</v>
      </c>
      <c s="27" t="s">
        <v>98</v>
      </c>
      <c s="28">
        <v>5</v>
      </c>
      <c s="27">
        <v>0</v>
      </c>
      <c s="27">
        <f>ROUND(G1131*H1131,6)</f>
      </c>
      <c r="L1131" s="29">
        <v>0</v>
      </c>
      <c s="24">
        <f>ROUND(ROUND(L1131,2)*ROUND(G1131,3),2)</f>
      </c>
      <c s="27" t="s">
        <v>2797</v>
      </c>
      <c>
        <f>(M1131*21)/100</f>
      </c>
      <c t="s">
        <v>27</v>
      </c>
    </row>
    <row r="1132" spans="1:5" ht="12.75" customHeight="1">
      <c r="A1132" s="30" t="s">
        <v>56</v>
      </c>
      <c r="E1132" s="31" t="s">
        <v>4292</v>
      </c>
    </row>
    <row r="1133" spans="1:5" ht="12.75" customHeight="1">
      <c r="A1133" s="30" t="s">
        <v>57</v>
      </c>
      <c r="E1133" s="32" t="s">
        <v>4</v>
      </c>
    </row>
    <row r="1134" spans="5:5" ht="12.75" customHeight="1">
      <c r="E1134" s="31" t="s">
        <v>4293</v>
      </c>
    </row>
    <row r="1135" spans="1:16" ht="12.75" customHeight="1">
      <c r="A1135" t="s">
        <v>50</v>
      </c>
      <c s="6" t="s">
        <v>4294</v>
      </c>
      <c s="6" t="s">
        <v>4295</v>
      </c>
      <c t="s">
        <v>4</v>
      </c>
      <c s="26" t="s">
        <v>4296</v>
      </c>
      <c s="27" t="s">
        <v>98</v>
      </c>
      <c s="28">
        <v>5</v>
      </c>
      <c s="27">
        <v>0</v>
      </c>
      <c s="27">
        <f>ROUND(G1135*H1135,6)</f>
      </c>
      <c r="L1135" s="29">
        <v>0</v>
      </c>
      <c s="24">
        <f>ROUND(ROUND(L1135,2)*ROUND(G1135,3),2)</f>
      </c>
      <c s="27" t="s">
        <v>2797</v>
      </c>
      <c>
        <f>(M1135*21)/100</f>
      </c>
      <c t="s">
        <v>27</v>
      </c>
    </row>
    <row r="1136" spans="1:5" ht="12.75" customHeight="1">
      <c r="A1136" s="30" t="s">
        <v>56</v>
      </c>
      <c r="E1136" s="31" t="s">
        <v>4297</v>
      </c>
    </row>
    <row r="1137" spans="1:5" ht="12.75" customHeight="1">
      <c r="A1137" s="30" t="s">
        <v>57</v>
      </c>
      <c r="E1137" s="32" t="s">
        <v>4</v>
      </c>
    </row>
    <row r="1138" spans="5:5" ht="12.75" customHeight="1">
      <c r="E1138" s="31" t="s">
        <v>4293</v>
      </c>
    </row>
    <row r="1139" spans="1:16" ht="12.75" customHeight="1">
      <c r="A1139" t="s">
        <v>50</v>
      </c>
      <c s="6" t="s">
        <v>4298</v>
      </c>
      <c s="6" t="s">
        <v>4299</v>
      </c>
      <c t="s">
        <v>4</v>
      </c>
      <c s="26" t="s">
        <v>4300</v>
      </c>
      <c s="27" t="s">
        <v>782</v>
      </c>
      <c s="28">
        <v>12.411</v>
      </c>
      <c s="27">
        <v>0.00038</v>
      </c>
      <c s="27">
        <f>ROUND(G1139*H1139,6)</f>
      </c>
      <c r="L1139" s="29">
        <v>0</v>
      </c>
      <c s="24">
        <f>ROUND(ROUND(L1139,2)*ROUND(G1139,3),2)</f>
      </c>
      <c s="27" t="s">
        <v>2797</v>
      </c>
      <c>
        <f>(M1139*21)/100</f>
      </c>
      <c t="s">
        <v>27</v>
      </c>
    </row>
    <row r="1140" spans="1:5" ht="12.75" customHeight="1">
      <c r="A1140" s="30" t="s">
        <v>56</v>
      </c>
      <c r="E1140" s="31" t="s">
        <v>4301</v>
      </c>
    </row>
    <row r="1141" spans="1:5" ht="12.75" customHeight="1">
      <c r="A1141" s="30" t="s">
        <v>57</v>
      </c>
      <c r="E1141" s="32" t="s">
        <v>4</v>
      </c>
    </row>
    <row r="1142" spans="5:5" ht="12.75" customHeight="1">
      <c r="E1142" s="31" t="s">
        <v>4302</v>
      </c>
    </row>
    <row r="1143" spans="1:16" ht="12.75" customHeight="1">
      <c r="A1143" t="s">
        <v>50</v>
      </c>
      <c s="6" t="s">
        <v>4303</v>
      </c>
      <c s="6" t="s">
        <v>4304</v>
      </c>
      <c t="s">
        <v>4</v>
      </c>
      <c s="26" t="s">
        <v>4305</v>
      </c>
      <c s="27" t="s">
        <v>98</v>
      </c>
      <c s="28">
        <v>14</v>
      </c>
      <c s="27">
        <v>0</v>
      </c>
      <c s="27">
        <f>ROUND(G1143*H1143,6)</f>
      </c>
      <c r="L1143" s="29">
        <v>0</v>
      </c>
      <c s="24">
        <f>ROUND(ROUND(L1143,2)*ROUND(G1143,3),2)</f>
      </c>
      <c s="27" t="s">
        <v>2797</v>
      </c>
      <c>
        <f>(M1143*21)/100</f>
      </c>
      <c t="s">
        <v>27</v>
      </c>
    </row>
    <row r="1144" spans="1:5" ht="12.75" customHeight="1">
      <c r="A1144" s="30" t="s">
        <v>56</v>
      </c>
      <c r="E1144" s="31" t="s">
        <v>4306</v>
      </c>
    </row>
    <row r="1145" spans="1:5" ht="12.75" customHeight="1">
      <c r="A1145" s="30" t="s">
        <v>57</v>
      </c>
      <c r="E1145" s="32" t="s">
        <v>4</v>
      </c>
    </row>
    <row r="1146" spans="5:5" ht="12.75" customHeight="1">
      <c r="E1146" s="31" t="s">
        <v>4307</v>
      </c>
    </row>
    <row r="1147" spans="1:16" ht="12.75" customHeight="1">
      <c r="A1147" t="s">
        <v>50</v>
      </c>
      <c s="6" t="s">
        <v>4308</v>
      </c>
      <c s="6" t="s">
        <v>4309</v>
      </c>
      <c t="s">
        <v>4</v>
      </c>
      <c s="26" t="s">
        <v>4310</v>
      </c>
      <c s="27" t="s">
        <v>82</v>
      </c>
      <c s="28">
        <v>7.44</v>
      </c>
      <c s="27">
        <v>0</v>
      </c>
      <c s="27">
        <f>ROUND(G1147*H1147,6)</f>
      </c>
      <c r="L1147" s="29">
        <v>0</v>
      </c>
      <c s="24">
        <f>ROUND(ROUND(L1147,2)*ROUND(G1147,3),2)</f>
      </c>
      <c s="27" t="s">
        <v>2797</v>
      </c>
      <c>
        <f>(M1147*21)/100</f>
      </c>
      <c t="s">
        <v>27</v>
      </c>
    </row>
    <row r="1148" spans="1:5" ht="12.75" customHeight="1">
      <c r="A1148" s="30" t="s">
        <v>56</v>
      </c>
      <c r="E1148" s="31" t="s">
        <v>4310</v>
      </c>
    </row>
    <row r="1149" spans="1:5" ht="12.75" customHeight="1">
      <c r="A1149" s="30" t="s">
        <v>57</v>
      </c>
      <c r="E1149" s="32" t="s">
        <v>4</v>
      </c>
    </row>
    <row r="1150" spans="5:5" ht="12.75" customHeight="1">
      <c r="E1150" s="31" t="s">
        <v>4</v>
      </c>
    </row>
    <row r="1151" spans="1:16" ht="12.75" customHeight="1">
      <c r="A1151" t="s">
        <v>50</v>
      </c>
      <c s="6" t="s">
        <v>4311</v>
      </c>
      <c s="6" t="s">
        <v>4312</v>
      </c>
      <c t="s">
        <v>4</v>
      </c>
      <c s="26" t="s">
        <v>4313</v>
      </c>
      <c s="27" t="s">
        <v>82</v>
      </c>
      <c s="28">
        <v>5.03</v>
      </c>
      <c s="27">
        <v>0</v>
      </c>
      <c s="27">
        <f>ROUND(G1151*H1151,6)</f>
      </c>
      <c r="L1151" s="29">
        <v>0</v>
      </c>
      <c s="24">
        <f>ROUND(ROUND(L1151,2)*ROUND(G1151,3),2)</f>
      </c>
      <c s="27" t="s">
        <v>2797</v>
      </c>
      <c>
        <f>(M1151*21)/100</f>
      </c>
      <c t="s">
        <v>27</v>
      </c>
    </row>
    <row r="1152" spans="1:5" ht="12.75" customHeight="1">
      <c r="A1152" s="30" t="s">
        <v>56</v>
      </c>
      <c r="E1152" s="31" t="s">
        <v>4314</v>
      </c>
    </row>
    <row r="1153" spans="1:5" ht="12.75" customHeight="1">
      <c r="A1153" s="30" t="s">
        <v>57</v>
      </c>
      <c r="E1153" s="32" t="s">
        <v>4</v>
      </c>
    </row>
    <row r="1154" spans="5:5" ht="12.75" customHeight="1">
      <c r="E1154" s="31" t="s">
        <v>4</v>
      </c>
    </row>
    <row r="1155" spans="1:16" ht="12.75" customHeight="1">
      <c r="A1155" t="s">
        <v>50</v>
      </c>
      <c s="6" t="s">
        <v>4315</v>
      </c>
      <c s="6" t="s">
        <v>4316</v>
      </c>
      <c t="s">
        <v>4</v>
      </c>
      <c s="26" t="s">
        <v>4317</v>
      </c>
      <c s="27" t="s">
        <v>98</v>
      </c>
      <c s="28">
        <v>1</v>
      </c>
      <c s="27">
        <v>0.18</v>
      </c>
      <c s="27">
        <f>ROUND(G1155*H1155,6)</f>
      </c>
      <c r="L1155" s="29">
        <v>0</v>
      </c>
      <c s="24">
        <f>ROUND(ROUND(L1155,2)*ROUND(G1155,3),2)</f>
      </c>
      <c s="27" t="s">
        <v>2797</v>
      </c>
      <c>
        <f>(M1155*21)/100</f>
      </c>
      <c t="s">
        <v>27</v>
      </c>
    </row>
    <row r="1156" spans="1:5" ht="12.75" customHeight="1">
      <c r="A1156" s="30" t="s">
        <v>56</v>
      </c>
      <c r="E1156" s="31" t="s">
        <v>4317</v>
      </c>
    </row>
    <row r="1157" spans="1:5" ht="12.75" customHeight="1">
      <c r="A1157" s="30" t="s">
        <v>57</v>
      </c>
      <c r="E1157" s="32" t="s">
        <v>4</v>
      </c>
    </row>
    <row r="1158" spans="5:5" ht="12.75" customHeight="1">
      <c r="E1158" s="31" t="s">
        <v>4</v>
      </c>
    </row>
    <row r="1159" spans="1:16" ht="12.75" customHeight="1">
      <c r="A1159" t="s">
        <v>50</v>
      </c>
      <c s="6" t="s">
        <v>4318</v>
      </c>
      <c s="6" t="s">
        <v>4319</v>
      </c>
      <c t="s">
        <v>4</v>
      </c>
      <c s="26" t="s">
        <v>4320</v>
      </c>
      <c s="27" t="s">
        <v>82</v>
      </c>
      <c s="28">
        <v>7.44</v>
      </c>
      <c s="27">
        <v>0.0029</v>
      </c>
      <c s="27">
        <f>ROUND(G1159*H1159,6)</f>
      </c>
      <c r="L1159" s="29">
        <v>0</v>
      </c>
      <c s="24">
        <f>ROUND(ROUND(L1159,2)*ROUND(G1159,3),2)</f>
      </c>
      <c s="27" t="s">
        <v>2797</v>
      </c>
      <c>
        <f>(M1159*21)/100</f>
      </c>
      <c t="s">
        <v>27</v>
      </c>
    </row>
    <row r="1160" spans="1:5" ht="12.75" customHeight="1">
      <c r="A1160" s="30" t="s">
        <v>56</v>
      </c>
      <c r="E1160" s="31" t="s">
        <v>4320</v>
      </c>
    </row>
    <row r="1161" spans="1:5" ht="12.75" customHeight="1">
      <c r="A1161" s="30" t="s">
        <v>57</v>
      </c>
      <c r="E1161" s="32" t="s">
        <v>4</v>
      </c>
    </row>
    <row r="1162" spans="5:5" ht="12.75" customHeight="1">
      <c r="E1162" s="31" t="s">
        <v>4</v>
      </c>
    </row>
    <row r="1163" spans="1:16" ht="12.75" customHeight="1">
      <c r="A1163" t="s">
        <v>50</v>
      </c>
      <c s="6" t="s">
        <v>4321</v>
      </c>
      <c s="6" t="s">
        <v>4322</v>
      </c>
      <c t="s">
        <v>4</v>
      </c>
      <c s="26" t="s">
        <v>4323</v>
      </c>
      <c s="27" t="s">
        <v>98</v>
      </c>
      <c s="28">
        <v>2</v>
      </c>
      <c s="27">
        <v>0.0663</v>
      </c>
      <c s="27">
        <f>ROUND(G1163*H1163,6)</f>
      </c>
      <c r="L1163" s="29">
        <v>0</v>
      </c>
      <c s="24">
        <f>ROUND(ROUND(L1163,2)*ROUND(G1163,3),2)</f>
      </c>
      <c s="27" t="s">
        <v>2797</v>
      </c>
      <c>
        <f>(M1163*21)/100</f>
      </c>
      <c t="s">
        <v>27</v>
      </c>
    </row>
    <row r="1164" spans="1:5" ht="12.75" customHeight="1">
      <c r="A1164" s="30" t="s">
        <v>56</v>
      </c>
      <c r="E1164" s="31" t="s">
        <v>4323</v>
      </c>
    </row>
    <row r="1165" spans="1:5" ht="12.75" customHeight="1">
      <c r="A1165" s="30" t="s">
        <v>57</v>
      </c>
      <c r="E1165" s="32" t="s">
        <v>4</v>
      </c>
    </row>
    <row r="1166" spans="5:5" ht="12.75" customHeight="1">
      <c r="E1166" s="31" t="s">
        <v>4</v>
      </c>
    </row>
    <row r="1167" spans="1:16" ht="12.75" customHeight="1">
      <c r="A1167" t="s">
        <v>50</v>
      </c>
      <c s="6" t="s">
        <v>4324</v>
      </c>
      <c s="6" t="s">
        <v>4325</v>
      </c>
      <c t="s">
        <v>4</v>
      </c>
      <c s="26" t="s">
        <v>4326</v>
      </c>
      <c s="27" t="s">
        <v>98</v>
      </c>
      <c s="28">
        <v>1</v>
      </c>
      <c s="27">
        <v>0.0663</v>
      </c>
      <c s="27">
        <f>ROUND(G1167*H1167,6)</f>
      </c>
      <c r="L1167" s="29">
        <v>0</v>
      </c>
      <c s="24">
        <f>ROUND(ROUND(L1167,2)*ROUND(G1167,3),2)</f>
      </c>
      <c s="27" t="s">
        <v>2797</v>
      </c>
      <c>
        <f>(M1167*21)/100</f>
      </c>
      <c t="s">
        <v>27</v>
      </c>
    </row>
    <row r="1168" spans="1:5" ht="12.75" customHeight="1">
      <c r="A1168" s="30" t="s">
        <v>56</v>
      </c>
      <c r="E1168" s="31" t="s">
        <v>4326</v>
      </c>
    </row>
    <row r="1169" spans="1:5" ht="12.75" customHeight="1">
      <c r="A1169" s="30" t="s">
        <v>57</v>
      </c>
      <c r="E1169" s="32" t="s">
        <v>4</v>
      </c>
    </row>
    <row r="1170" spans="5:5" ht="12.75" customHeight="1">
      <c r="E1170" s="31" t="s">
        <v>4</v>
      </c>
    </row>
    <row r="1171" spans="1:16" ht="12.75" customHeight="1">
      <c r="A1171" t="s">
        <v>50</v>
      </c>
      <c s="6" t="s">
        <v>4327</v>
      </c>
      <c s="6" t="s">
        <v>4328</v>
      </c>
      <c t="s">
        <v>4</v>
      </c>
      <c s="26" t="s">
        <v>4329</v>
      </c>
      <c s="27" t="s">
        <v>98</v>
      </c>
      <c s="28">
        <v>4</v>
      </c>
      <c s="27">
        <v>0.0663</v>
      </c>
      <c s="27">
        <f>ROUND(G1171*H1171,6)</f>
      </c>
      <c r="L1171" s="29">
        <v>0</v>
      </c>
      <c s="24">
        <f>ROUND(ROUND(L1171,2)*ROUND(G1171,3),2)</f>
      </c>
      <c s="27" t="s">
        <v>2797</v>
      </c>
      <c>
        <f>(M1171*21)/100</f>
      </c>
      <c t="s">
        <v>27</v>
      </c>
    </row>
    <row r="1172" spans="1:5" ht="12.75" customHeight="1">
      <c r="A1172" s="30" t="s">
        <v>56</v>
      </c>
      <c r="E1172" s="31" t="s">
        <v>4329</v>
      </c>
    </row>
    <row r="1173" spans="1:5" ht="12.75" customHeight="1">
      <c r="A1173" s="30" t="s">
        <v>57</v>
      </c>
      <c r="E1173" s="32" t="s">
        <v>4</v>
      </c>
    </row>
    <row r="1174" spans="5:5" ht="12.75" customHeight="1">
      <c r="E1174" s="31" t="s">
        <v>4</v>
      </c>
    </row>
    <row r="1175" spans="1:16" ht="12.75" customHeight="1">
      <c r="A1175" t="s">
        <v>50</v>
      </c>
      <c s="6" t="s">
        <v>4330</v>
      </c>
      <c s="6" t="s">
        <v>4331</v>
      </c>
      <c t="s">
        <v>4</v>
      </c>
      <c s="26" t="s">
        <v>4332</v>
      </c>
      <c s="27" t="s">
        <v>98</v>
      </c>
      <c s="28">
        <v>1</v>
      </c>
      <c s="27">
        <v>0.0663</v>
      </c>
      <c s="27">
        <f>ROUND(G1175*H1175,6)</f>
      </c>
      <c r="L1175" s="29">
        <v>0</v>
      </c>
      <c s="24">
        <f>ROUND(ROUND(L1175,2)*ROUND(G1175,3),2)</f>
      </c>
      <c s="27" t="s">
        <v>2797</v>
      </c>
      <c>
        <f>(M1175*21)/100</f>
      </c>
      <c t="s">
        <v>27</v>
      </c>
    </row>
    <row r="1176" spans="1:5" ht="12.75" customHeight="1">
      <c r="A1176" s="30" t="s">
        <v>56</v>
      </c>
      <c r="E1176" s="31" t="s">
        <v>4332</v>
      </c>
    </row>
    <row r="1177" spans="1:5" ht="12.75" customHeight="1">
      <c r="A1177" s="30" t="s">
        <v>57</v>
      </c>
      <c r="E1177" s="32" t="s">
        <v>4</v>
      </c>
    </row>
    <row r="1178" spans="5:5" ht="12.75" customHeight="1">
      <c r="E1178" s="31" t="s">
        <v>4</v>
      </c>
    </row>
    <row r="1179" spans="1:16" ht="12.75" customHeight="1">
      <c r="A1179" t="s">
        <v>50</v>
      </c>
      <c s="6" t="s">
        <v>4333</v>
      </c>
      <c s="6" t="s">
        <v>4334</v>
      </c>
      <c t="s">
        <v>4</v>
      </c>
      <c s="26" t="s">
        <v>4335</v>
      </c>
      <c s="27" t="s">
        <v>82</v>
      </c>
      <c s="28">
        <v>6.735</v>
      </c>
      <c s="27">
        <v>0.0663</v>
      </c>
      <c s="27">
        <f>ROUND(G1179*H1179,6)</f>
      </c>
      <c r="L1179" s="29">
        <v>0</v>
      </c>
      <c s="24">
        <f>ROUND(ROUND(L1179,2)*ROUND(G1179,3),2)</f>
      </c>
      <c s="27" t="s">
        <v>2797</v>
      </c>
      <c>
        <f>(M1179*21)/100</f>
      </c>
      <c t="s">
        <v>27</v>
      </c>
    </row>
    <row r="1180" spans="1:5" ht="12.75" customHeight="1">
      <c r="A1180" s="30" t="s">
        <v>56</v>
      </c>
      <c r="E1180" s="31" t="s">
        <v>4335</v>
      </c>
    </row>
    <row r="1181" spans="1:5" ht="12.75" customHeight="1">
      <c r="A1181" s="30" t="s">
        <v>57</v>
      </c>
      <c r="E1181" s="32" t="s">
        <v>4</v>
      </c>
    </row>
    <row r="1182" spans="5:5" ht="12.75" customHeight="1">
      <c r="E1182" s="31" t="s">
        <v>4</v>
      </c>
    </row>
    <row r="1183" spans="1:16" ht="12.75" customHeight="1">
      <c r="A1183" t="s">
        <v>50</v>
      </c>
      <c s="6" t="s">
        <v>4336</v>
      </c>
      <c s="6" t="s">
        <v>4337</v>
      </c>
      <c t="s">
        <v>4</v>
      </c>
      <c s="26" t="s">
        <v>4338</v>
      </c>
      <c s="27" t="s">
        <v>82</v>
      </c>
      <c s="28">
        <v>11.045</v>
      </c>
      <c s="27">
        <v>0.0663</v>
      </c>
      <c s="27">
        <f>ROUND(G1183*H1183,6)</f>
      </c>
      <c r="L1183" s="29">
        <v>0</v>
      </c>
      <c s="24">
        <f>ROUND(ROUND(L1183,2)*ROUND(G1183,3),2)</f>
      </c>
      <c s="27" t="s">
        <v>2797</v>
      </c>
      <c>
        <f>(M1183*21)/100</f>
      </c>
      <c t="s">
        <v>27</v>
      </c>
    </row>
    <row r="1184" spans="1:5" ht="12.75" customHeight="1">
      <c r="A1184" s="30" t="s">
        <v>56</v>
      </c>
      <c r="E1184" s="31" t="s">
        <v>4338</v>
      </c>
    </row>
    <row r="1185" spans="1:5" ht="12.75" customHeight="1">
      <c r="A1185" s="30" t="s">
        <v>57</v>
      </c>
      <c r="E1185" s="32" t="s">
        <v>4</v>
      </c>
    </row>
    <row r="1186" spans="5:5" ht="12.75" customHeight="1">
      <c r="E1186" s="31" t="s">
        <v>4</v>
      </c>
    </row>
    <row r="1187" spans="1:16" ht="12.75" customHeight="1">
      <c r="A1187" t="s">
        <v>50</v>
      </c>
      <c s="6" t="s">
        <v>4339</v>
      </c>
      <c s="6" t="s">
        <v>4340</v>
      </c>
      <c t="s">
        <v>4</v>
      </c>
      <c s="26" t="s">
        <v>4341</v>
      </c>
      <c s="27" t="s">
        <v>82</v>
      </c>
      <c s="28">
        <v>6.775</v>
      </c>
      <c s="27">
        <v>0.0663</v>
      </c>
      <c s="27">
        <f>ROUND(G1187*H1187,6)</f>
      </c>
      <c r="L1187" s="29">
        <v>0</v>
      </c>
      <c s="24">
        <f>ROUND(ROUND(L1187,2)*ROUND(G1187,3),2)</f>
      </c>
      <c s="27" t="s">
        <v>2797</v>
      </c>
      <c>
        <f>(M1187*21)/100</f>
      </c>
      <c t="s">
        <v>27</v>
      </c>
    </row>
    <row r="1188" spans="1:5" ht="12.75" customHeight="1">
      <c r="A1188" s="30" t="s">
        <v>56</v>
      </c>
      <c r="E1188" s="31" t="s">
        <v>4341</v>
      </c>
    </row>
    <row r="1189" spans="1:5" ht="12.75" customHeight="1">
      <c r="A1189" s="30" t="s">
        <v>57</v>
      </c>
      <c r="E1189" s="32" t="s">
        <v>4</v>
      </c>
    </row>
    <row r="1190" spans="5:5" ht="12.75" customHeight="1">
      <c r="E1190" s="31" t="s">
        <v>4</v>
      </c>
    </row>
    <row r="1191" spans="1:16" ht="12.75" customHeight="1">
      <c r="A1191" t="s">
        <v>50</v>
      </c>
      <c s="6" t="s">
        <v>4342</v>
      </c>
      <c s="6" t="s">
        <v>4343</v>
      </c>
      <c t="s">
        <v>4</v>
      </c>
      <c s="26" t="s">
        <v>4344</v>
      </c>
      <c s="27" t="s">
        <v>82</v>
      </c>
      <c s="28">
        <v>24.42</v>
      </c>
      <c s="27">
        <v>0.0663</v>
      </c>
      <c s="27">
        <f>ROUND(G1191*H1191,6)</f>
      </c>
      <c r="L1191" s="29">
        <v>0</v>
      </c>
      <c s="24">
        <f>ROUND(ROUND(L1191,2)*ROUND(G1191,3),2)</f>
      </c>
      <c s="27" t="s">
        <v>2797</v>
      </c>
      <c>
        <f>(M1191*21)/100</f>
      </c>
      <c t="s">
        <v>27</v>
      </c>
    </row>
    <row r="1192" spans="1:5" ht="12.75" customHeight="1">
      <c r="A1192" s="30" t="s">
        <v>56</v>
      </c>
      <c r="E1192" s="31" t="s">
        <v>4344</v>
      </c>
    </row>
    <row r="1193" spans="1:5" ht="12.75" customHeight="1">
      <c r="A1193" s="30" t="s">
        <v>57</v>
      </c>
      <c r="E1193" s="32" t="s">
        <v>4</v>
      </c>
    </row>
    <row r="1194" spans="5:5" ht="12.75" customHeight="1">
      <c r="E1194" s="31" t="s">
        <v>4</v>
      </c>
    </row>
    <row r="1195" spans="1:16" ht="12.75" customHeight="1">
      <c r="A1195" t="s">
        <v>50</v>
      </c>
      <c s="6" t="s">
        <v>4345</v>
      </c>
      <c s="6" t="s">
        <v>4346</v>
      </c>
      <c t="s">
        <v>4</v>
      </c>
      <c s="26" t="s">
        <v>4347</v>
      </c>
      <c s="27" t="s">
        <v>98</v>
      </c>
      <c s="28">
        <v>4</v>
      </c>
      <c s="27">
        <v>0.098</v>
      </c>
      <c s="27">
        <f>ROUND(G1195*H1195,6)</f>
      </c>
      <c r="L1195" s="29">
        <v>0</v>
      </c>
      <c s="24">
        <f>ROUND(ROUND(L1195,2)*ROUND(G1195,3),2)</f>
      </c>
      <c s="27" t="s">
        <v>2797</v>
      </c>
      <c>
        <f>(M1195*21)/100</f>
      </c>
      <c t="s">
        <v>27</v>
      </c>
    </row>
    <row r="1196" spans="1:5" ht="12.75" customHeight="1">
      <c r="A1196" s="30" t="s">
        <v>56</v>
      </c>
      <c r="E1196" s="31" t="s">
        <v>4347</v>
      </c>
    </row>
    <row r="1197" spans="1:5" ht="12.75" customHeight="1">
      <c r="A1197" s="30" t="s">
        <v>57</v>
      </c>
      <c r="E1197" s="32" t="s">
        <v>4</v>
      </c>
    </row>
    <row r="1198" spans="5:5" ht="12.75" customHeight="1">
      <c r="E1198" s="31" t="s">
        <v>4</v>
      </c>
    </row>
    <row r="1199" spans="1:16" ht="12.75" customHeight="1">
      <c r="A1199" t="s">
        <v>50</v>
      </c>
      <c s="6" t="s">
        <v>4348</v>
      </c>
      <c s="6" t="s">
        <v>4349</v>
      </c>
      <c t="s">
        <v>4</v>
      </c>
      <c s="26" t="s">
        <v>4350</v>
      </c>
      <c s="27" t="s">
        <v>98</v>
      </c>
      <c s="28">
        <v>5</v>
      </c>
      <c s="27">
        <v>0.0663</v>
      </c>
      <c s="27">
        <f>ROUND(G1199*H1199,6)</f>
      </c>
      <c r="L1199" s="29">
        <v>0</v>
      </c>
      <c s="24">
        <f>ROUND(ROUND(L1199,2)*ROUND(G1199,3),2)</f>
      </c>
      <c s="27" t="s">
        <v>2797</v>
      </c>
      <c>
        <f>(M1199*21)/100</f>
      </c>
      <c t="s">
        <v>27</v>
      </c>
    </row>
    <row r="1200" spans="1:5" ht="12.75" customHeight="1">
      <c r="A1200" s="30" t="s">
        <v>56</v>
      </c>
      <c r="E1200" s="31" t="s">
        <v>4350</v>
      </c>
    </row>
    <row r="1201" spans="1:5" ht="12.75" customHeight="1">
      <c r="A1201" s="30" t="s">
        <v>57</v>
      </c>
      <c r="E1201" s="32" t="s">
        <v>4</v>
      </c>
    </row>
    <row r="1202" spans="5:5" ht="12.75" customHeight="1">
      <c r="E1202" s="31" t="s">
        <v>4</v>
      </c>
    </row>
    <row r="1203" spans="1:16" ht="12.75" customHeight="1">
      <c r="A1203" t="s">
        <v>50</v>
      </c>
      <c s="6" t="s">
        <v>4351</v>
      </c>
      <c s="6" t="s">
        <v>4352</v>
      </c>
      <c t="s">
        <v>4</v>
      </c>
      <c s="26" t="s">
        <v>4353</v>
      </c>
      <c s="27" t="s">
        <v>98</v>
      </c>
      <c s="28">
        <v>4</v>
      </c>
      <c s="27">
        <v>0.0029</v>
      </c>
      <c s="27">
        <f>ROUND(G1203*H1203,6)</f>
      </c>
      <c r="L1203" s="29">
        <v>0</v>
      </c>
      <c s="24">
        <f>ROUND(ROUND(L1203,2)*ROUND(G1203,3),2)</f>
      </c>
      <c s="27" t="s">
        <v>2797</v>
      </c>
      <c>
        <f>(M1203*21)/100</f>
      </c>
      <c t="s">
        <v>27</v>
      </c>
    </row>
    <row r="1204" spans="1:5" ht="12.75" customHeight="1">
      <c r="A1204" s="30" t="s">
        <v>56</v>
      </c>
      <c r="E1204" s="31" t="s">
        <v>4353</v>
      </c>
    </row>
    <row r="1205" spans="1:5" ht="12.75" customHeight="1">
      <c r="A1205" s="30" t="s">
        <v>57</v>
      </c>
      <c r="E1205" s="32" t="s">
        <v>4</v>
      </c>
    </row>
    <row r="1206" spans="5:5" ht="12.75" customHeight="1">
      <c r="E1206" s="31" t="s">
        <v>4</v>
      </c>
    </row>
    <row r="1207" spans="1:16" ht="12.75" customHeight="1">
      <c r="A1207" t="s">
        <v>50</v>
      </c>
      <c s="6" t="s">
        <v>4354</v>
      </c>
      <c s="6" t="s">
        <v>4355</v>
      </c>
      <c t="s">
        <v>4</v>
      </c>
      <c s="26" t="s">
        <v>4356</v>
      </c>
      <c s="27" t="s">
        <v>98</v>
      </c>
      <c s="28">
        <v>1</v>
      </c>
      <c s="27">
        <v>0.098</v>
      </c>
      <c s="27">
        <f>ROUND(G1207*H1207,6)</f>
      </c>
      <c r="L1207" s="29">
        <v>0</v>
      </c>
      <c s="24">
        <f>ROUND(ROUND(L1207,2)*ROUND(G1207,3),2)</f>
      </c>
      <c s="27" t="s">
        <v>2797</v>
      </c>
      <c>
        <f>(M1207*21)/100</f>
      </c>
      <c t="s">
        <v>27</v>
      </c>
    </row>
    <row r="1208" spans="1:5" ht="12.75" customHeight="1">
      <c r="A1208" s="30" t="s">
        <v>56</v>
      </c>
      <c r="E1208" s="31" t="s">
        <v>4356</v>
      </c>
    </row>
    <row r="1209" spans="1:5" ht="12.75" customHeight="1">
      <c r="A1209" s="30" t="s">
        <v>57</v>
      </c>
      <c r="E1209" s="32" t="s">
        <v>4</v>
      </c>
    </row>
    <row r="1210" spans="5:5" ht="12.75" customHeight="1">
      <c r="E1210" s="31" t="s">
        <v>4</v>
      </c>
    </row>
    <row r="1211" spans="1:16" ht="12.75" customHeight="1">
      <c r="A1211" t="s">
        <v>50</v>
      </c>
      <c s="6" t="s">
        <v>4357</v>
      </c>
      <c s="6" t="s">
        <v>4358</v>
      </c>
      <c t="s">
        <v>4</v>
      </c>
      <c s="26" t="s">
        <v>4359</v>
      </c>
      <c s="27" t="s">
        <v>98</v>
      </c>
      <c s="28">
        <v>10</v>
      </c>
      <c s="27">
        <v>0.0029</v>
      </c>
      <c s="27">
        <f>ROUND(G1211*H1211,6)</f>
      </c>
      <c r="L1211" s="29">
        <v>0</v>
      </c>
      <c s="24">
        <f>ROUND(ROUND(L1211,2)*ROUND(G1211,3),2)</f>
      </c>
      <c s="27" t="s">
        <v>2797</v>
      </c>
      <c>
        <f>(M1211*21)/100</f>
      </c>
      <c t="s">
        <v>27</v>
      </c>
    </row>
    <row r="1212" spans="1:5" ht="12.75" customHeight="1">
      <c r="A1212" s="30" t="s">
        <v>56</v>
      </c>
      <c r="E1212" s="31" t="s">
        <v>4359</v>
      </c>
    </row>
    <row r="1213" spans="1:5" ht="12.75" customHeight="1">
      <c r="A1213" s="30" t="s">
        <v>57</v>
      </c>
      <c r="E1213" s="32" t="s">
        <v>4</v>
      </c>
    </row>
    <row r="1214" spans="5:5" ht="12.75" customHeight="1">
      <c r="E1214" s="31" t="s">
        <v>4</v>
      </c>
    </row>
    <row r="1215" spans="1:16" ht="12.75" customHeight="1">
      <c r="A1215" t="s">
        <v>50</v>
      </c>
      <c s="6" t="s">
        <v>4360</v>
      </c>
      <c s="6" t="s">
        <v>4361</v>
      </c>
      <c t="s">
        <v>4</v>
      </c>
      <c s="26" t="s">
        <v>3597</v>
      </c>
      <c s="27" t="s">
        <v>782</v>
      </c>
      <c s="28">
        <v>19.21</v>
      </c>
      <c s="27">
        <v>0</v>
      </c>
      <c s="27">
        <f>ROUND(G1215*H1215,6)</f>
      </c>
      <c r="L1215" s="29">
        <v>0</v>
      </c>
      <c s="24">
        <f>ROUND(ROUND(L1215,2)*ROUND(G1215,3),2)</f>
      </c>
      <c s="27" t="s">
        <v>2797</v>
      </c>
      <c>
        <f>(M1215*21)/100</f>
      </c>
      <c t="s">
        <v>27</v>
      </c>
    </row>
    <row r="1216" spans="1:5" ht="12.75" customHeight="1">
      <c r="A1216" s="30" t="s">
        <v>56</v>
      </c>
      <c r="E1216" s="31" t="s">
        <v>3597</v>
      </c>
    </row>
    <row r="1217" spans="1:5" ht="12.75" customHeight="1">
      <c r="A1217" s="30" t="s">
        <v>57</v>
      </c>
      <c r="E1217" s="32" t="s">
        <v>4</v>
      </c>
    </row>
    <row r="1218" spans="5:5" ht="12.75" customHeight="1">
      <c r="E1218" s="31" t="s">
        <v>4</v>
      </c>
    </row>
    <row r="1219" spans="1:16" ht="12.75" customHeight="1">
      <c r="A1219" t="s">
        <v>50</v>
      </c>
      <c s="6" t="s">
        <v>4362</v>
      </c>
      <c s="6" t="s">
        <v>4363</v>
      </c>
      <c t="s">
        <v>4</v>
      </c>
      <c s="26" t="s">
        <v>4364</v>
      </c>
      <c s="27" t="s">
        <v>98</v>
      </c>
      <c s="28">
        <v>3</v>
      </c>
      <c s="27">
        <v>0</v>
      </c>
      <c s="27">
        <f>ROUND(G1219*H1219,6)</f>
      </c>
      <c r="L1219" s="29">
        <v>0</v>
      </c>
      <c s="24">
        <f>ROUND(ROUND(L1219,2)*ROUND(G1219,3),2)</f>
      </c>
      <c s="27" t="s">
        <v>2797</v>
      </c>
      <c>
        <f>(M1219*21)/100</f>
      </c>
      <c t="s">
        <v>27</v>
      </c>
    </row>
    <row r="1220" spans="1:5" ht="12.75" customHeight="1">
      <c r="A1220" s="30" t="s">
        <v>56</v>
      </c>
      <c r="E1220" s="31" t="s">
        <v>4364</v>
      </c>
    </row>
    <row r="1221" spans="1:5" ht="12.75" customHeight="1">
      <c r="A1221" s="30" t="s">
        <v>57</v>
      </c>
      <c r="E1221" s="32" t="s">
        <v>4</v>
      </c>
    </row>
    <row r="1222" spans="5:5" ht="12.75" customHeight="1">
      <c r="E1222" s="31" t="s">
        <v>4</v>
      </c>
    </row>
    <row r="1223" spans="1:16" ht="12.75" customHeight="1">
      <c r="A1223" t="s">
        <v>50</v>
      </c>
      <c s="6" t="s">
        <v>4365</v>
      </c>
      <c s="6" t="s">
        <v>4366</v>
      </c>
      <c t="s">
        <v>4</v>
      </c>
      <c s="26" t="s">
        <v>4367</v>
      </c>
      <c s="27" t="s">
        <v>98</v>
      </c>
      <c s="28">
        <v>36</v>
      </c>
      <c s="27">
        <v>0</v>
      </c>
      <c s="27">
        <f>ROUND(G1223*H1223,6)</f>
      </c>
      <c r="L1223" s="29">
        <v>0</v>
      </c>
      <c s="24">
        <f>ROUND(ROUND(L1223,2)*ROUND(G1223,3),2)</f>
      </c>
      <c s="27" t="s">
        <v>2797</v>
      </c>
      <c>
        <f>(M1223*21)/100</f>
      </c>
      <c t="s">
        <v>27</v>
      </c>
    </row>
    <row r="1224" spans="1:5" ht="12.75" customHeight="1">
      <c r="A1224" s="30" t="s">
        <v>56</v>
      </c>
      <c r="E1224" s="31" t="s">
        <v>4367</v>
      </c>
    </row>
    <row r="1225" spans="1:5" ht="12.75" customHeight="1">
      <c r="A1225" s="30" t="s">
        <v>57</v>
      </c>
      <c r="E1225" s="32" t="s">
        <v>4</v>
      </c>
    </row>
    <row r="1226" spans="5:5" ht="12.75" customHeight="1">
      <c r="E1226" s="31" t="s">
        <v>4</v>
      </c>
    </row>
    <row r="1227" spans="1:16" ht="12.75" customHeight="1">
      <c r="A1227" t="s">
        <v>50</v>
      </c>
      <c s="6" t="s">
        <v>4368</v>
      </c>
      <c s="6" t="s">
        <v>4369</v>
      </c>
      <c t="s">
        <v>4</v>
      </c>
      <c s="26" t="s">
        <v>4370</v>
      </c>
      <c s="27" t="s">
        <v>782</v>
      </c>
      <c s="28">
        <v>3</v>
      </c>
      <c s="27">
        <v>0</v>
      </c>
      <c s="27">
        <f>ROUND(G1227*H1227,6)</f>
      </c>
      <c r="L1227" s="29">
        <v>0</v>
      </c>
      <c s="24">
        <f>ROUND(ROUND(L1227,2)*ROUND(G1227,3),2)</f>
      </c>
      <c s="27" t="s">
        <v>2797</v>
      </c>
      <c>
        <f>(M1227*21)/100</f>
      </c>
      <c t="s">
        <v>27</v>
      </c>
    </row>
    <row r="1228" spans="1:5" ht="12.75" customHeight="1">
      <c r="A1228" s="30" t="s">
        <v>56</v>
      </c>
      <c r="E1228" s="31" t="s">
        <v>4370</v>
      </c>
    </row>
    <row r="1229" spans="1:5" ht="12.75" customHeight="1">
      <c r="A1229" s="30" t="s">
        <v>57</v>
      </c>
      <c r="E1229" s="32" t="s">
        <v>4</v>
      </c>
    </row>
    <row r="1230" spans="5:5" ht="12.75" customHeight="1">
      <c r="E1230" s="31" t="s">
        <v>4</v>
      </c>
    </row>
    <row r="1231" spans="1:16" ht="12.75" customHeight="1">
      <c r="A1231" t="s">
        <v>50</v>
      </c>
      <c s="6" t="s">
        <v>4371</v>
      </c>
      <c s="6" t="s">
        <v>4372</v>
      </c>
      <c t="s">
        <v>4</v>
      </c>
      <c s="26" t="s">
        <v>4373</v>
      </c>
      <c s="27" t="s">
        <v>3251</v>
      </c>
      <c s="28">
        <v>1</v>
      </c>
      <c s="27">
        <v>0</v>
      </c>
      <c s="27">
        <f>ROUND(G1231*H1231,6)</f>
      </c>
      <c r="L1231" s="29">
        <v>0</v>
      </c>
      <c s="24">
        <f>ROUND(ROUND(L1231,2)*ROUND(G1231,3),2)</f>
      </c>
      <c s="27" t="s">
        <v>2797</v>
      </c>
      <c>
        <f>(M1231*21)/100</f>
      </c>
      <c t="s">
        <v>27</v>
      </c>
    </row>
    <row r="1232" spans="1:5" ht="12.75" customHeight="1">
      <c r="A1232" s="30" t="s">
        <v>56</v>
      </c>
      <c r="E1232" s="31" t="s">
        <v>4373</v>
      </c>
    </row>
    <row r="1233" spans="1:5" ht="12.75" customHeight="1">
      <c r="A1233" s="30" t="s">
        <v>57</v>
      </c>
      <c r="E1233" s="32" t="s">
        <v>4</v>
      </c>
    </row>
    <row r="1234" spans="5:5" ht="12.75" customHeight="1">
      <c r="E1234" s="31" t="s">
        <v>4</v>
      </c>
    </row>
    <row r="1235" spans="1:16" ht="12.75" customHeight="1">
      <c r="A1235" t="s">
        <v>50</v>
      </c>
      <c s="6" t="s">
        <v>4374</v>
      </c>
      <c s="6" t="s">
        <v>4375</v>
      </c>
      <c t="s">
        <v>4</v>
      </c>
      <c s="26" t="s">
        <v>4376</v>
      </c>
      <c s="27" t="s">
        <v>98</v>
      </c>
      <c s="28">
        <v>1</v>
      </c>
      <c s="27">
        <v>0</v>
      </c>
      <c s="27">
        <f>ROUND(G1235*H1235,6)</f>
      </c>
      <c r="L1235" s="29">
        <v>0</v>
      </c>
      <c s="24">
        <f>ROUND(ROUND(L1235,2)*ROUND(G1235,3),2)</f>
      </c>
      <c s="27" t="s">
        <v>2797</v>
      </c>
      <c>
        <f>(M1235*21)/100</f>
      </c>
      <c t="s">
        <v>27</v>
      </c>
    </row>
    <row r="1236" spans="1:5" ht="12.75" customHeight="1">
      <c r="A1236" s="30" t="s">
        <v>56</v>
      </c>
      <c r="E1236" s="31" t="s">
        <v>4376</v>
      </c>
    </row>
    <row r="1237" spans="1:5" ht="12.75" customHeight="1">
      <c r="A1237" s="30" t="s">
        <v>57</v>
      </c>
      <c r="E1237" s="32" t="s">
        <v>4</v>
      </c>
    </row>
    <row r="1238" spans="5:5" ht="12.75" customHeight="1">
      <c r="E1238" s="31" t="s">
        <v>4</v>
      </c>
    </row>
    <row r="1239" spans="1:16" ht="12.75" customHeight="1">
      <c r="A1239" t="s">
        <v>50</v>
      </c>
      <c s="6" t="s">
        <v>4377</v>
      </c>
      <c s="6" t="s">
        <v>4378</v>
      </c>
      <c t="s">
        <v>4</v>
      </c>
      <c s="26" t="s">
        <v>4379</v>
      </c>
      <c s="27" t="s">
        <v>82</v>
      </c>
      <c s="28">
        <v>12.5</v>
      </c>
      <c s="27">
        <v>0</v>
      </c>
      <c s="27">
        <f>ROUND(G1239*H1239,6)</f>
      </c>
      <c r="L1239" s="29">
        <v>0</v>
      </c>
      <c s="24">
        <f>ROUND(ROUND(L1239,2)*ROUND(G1239,3),2)</f>
      </c>
      <c s="27" t="s">
        <v>2797</v>
      </c>
      <c>
        <f>(M1239*21)/100</f>
      </c>
      <c t="s">
        <v>27</v>
      </c>
    </row>
    <row r="1240" spans="1:5" ht="12.75" customHeight="1">
      <c r="A1240" s="30" t="s">
        <v>56</v>
      </c>
      <c r="E1240" s="31" t="s">
        <v>4379</v>
      </c>
    </row>
    <row r="1241" spans="1:5" ht="12.75" customHeight="1">
      <c r="A1241" s="30" t="s">
        <v>57</v>
      </c>
      <c r="E1241" s="32" t="s">
        <v>4</v>
      </c>
    </row>
    <row r="1242" spans="5:5" ht="12.75" customHeight="1">
      <c r="E1242" s="31" t="s">
        <v>4</v>
      </c>
    </row>
    <row r="1243" spans="1:16" ht="12.75" customHeight="1">
      <c r="A1243" t="s">
        <v>50</v>
      </c>
      <c s="6" t="s">
        <v>4380</v>
      </c>
      <c s="6" t="s">
        <v>4381</v>
      </c>
      <c t="s">
        <v>4</v>
      </c>
      <c s="26" t="s">
        <v>4382</v>
      </c>
      <c s="27" t="s">
        <v>98</v>
      </c>
      <c s="28">
        <v>2</v>
      </c>
      <c s="27">
        <v>0</v>
      </c>
      <c s="27">
        <f>ROUND(G1243*H1243,6)</f>
      </c>
      <c r="L1243" s="29">
        <v>0</v>
      </c>
      <c s="24">
        <f>ROUND(ROUND(L1243,2)*ROUND(G1243,3),2)</f>
      </c>
      <c s="27" t="s">
        <v>2797</v>
      </c>
      <c>
        <f>(M1243*21)/100</f>
      </c>
      <c t="s">
        <v>27</v>
      </c>
    </row>
    <row r="1244" spans="1:5" ht="12.75" customHeight="1">
      <c r="A1244" s="30" t="s">
        <v>56</v>
      </c>
      <c r="E1244" s="31" t="s">
        <v>4382</v>
      </c>
    </row>
    <row r="1245" spans="1:5" ht="12.75" customHeight="1">
      <c r="A1245" s="30" t="s">
        <v>57</v>
      </c>
      <c r="E1245" s="32" t="s">
        <v>4</v>
      </c>
    </row>
    <row r="1246" spans="5:5" ht="12.75" customHeight="1">
      <c r="E1246" s="31" t="s">
        <v>4</v>
      </c>
    </row>
    <row r="1247" spans="1:16" ht="12.75" customHeight="1">
      <c r="A1247" t="s">
        <v>50</v>
      </c>
      <c s="6" t="s">
        <v>4383</v>
      </c>
      <c s="6" t="s">
        <v>4384</v>
      </c>
      <c t="s">
        <v>4</v>
      </c>
      <c s="26" t="s">
        <v>3601</v>
      </c>
      <c s="27" t="s">
        <v>98</v>
      </c>
      <c s="28">
        <v>1</v>
      </c>
      <c s="27">
        <v>0</v>
      </c>
      <c s="27">
        <f>ROUND(G1247*H1247,6)</f>
      </c>
      <c r="L1247" s="29">
        <v>0</v>
      </c>
      <c s="24">
        <f>ROUND(ROUND(L1247,2)*ROUND(G1247,3),2)</f>
      </c>
      <c s="27" t="s">
        <v>2797</v>
      </c>
      <c>
        <f>(M1247*21)/100</f>
      </c>
      <c t="s">
        <v>27</v>
      </c>
    </row>
    <row r="1248" spans="1:5" ht="12.75" customHeight="1">
      <c r="A1248" s="30" t="s">
        <v>56</v>
      </c>
      <c r="E1248" s="31" t="s">
        <v>3601</v>
      </c>
    </row>
    <row r="1249" spans="1:5" ht="12.75" customHeight="1">
      <c r="A1249" s="30" t="s">
        <v>57</v>
      </c>
      <c r="E1249" s="32" t="s">
        <v>4</v>
      </c>
    </row>
    <row r="1250" spans="5:5" ht="12.75" customHeight="1">
      <c r="E1250" s="31" t="s">
        <v>4</v>
      </c>
    </row>
    <row r="1251" spans="1:13" ht="12.75" customHeight="1">
      <c r="A1251" t="s">
        <v>47</v>
      </c>
      <c r="C1251" s="7" t="s">
        <v>4385</v>
      </c>
      <c r="E1251" s="25" t="s">
        <v>4386</v>
      </c>
      <c r="J1251" s="24">
        <f>0</f>
      </c>
      <c s="24">
        <f>0</f>
      </c>
      <c s="24">
        <f>0+L1252+L1256+L1260+L1264</f>
      </c>
      <c s="24">
        <f>0+M1252+M1256+M1260+M1264</f>
      </c>
    </row>
    <row r="1252" spans="1:16" ht="12.75" customHeight="1">
      <c r="A1252" t="s">
        <v>50</v>
      </c>
      <c s="6" t="s">
        <v>4387</v>
      </c>
      <c s="6" t="s">
        <v>4388</v>
      </c>
      <c t="s">
        <v>4</v>
      </c>
      <c s="26" t="s">
        <v>4389</v>
      </c>
      <c s="27" t="s">
        <v>284</v>
      </c>
      <c s="28">
        <v>6</v>
      </c>
      <c s="27">
        <v>0</v>
      </c>
      <c s="27">
        <f>ROUND(G1252*H1252,6)</f>
      </c>
      <c r="L1252" s="29">
        <v>0</v>
      </c>
      <c s="24">
        <f>ROUND(ROUND(L1252,2)*ROUND(G1252,3),2)</f>
      </c>
      <c s="27" t="s">
        <v>2797</v>
      </c>
      <c>
        <f>(M1252*21)/100</f>
      </c>
      <c t="s">
        <v>27</v>
      </c>
    </row>
    <row r="1253" spans="1:5" ht="12.75" customHeight="1">
      <c r="A1253" s="30" t="s">
        <v>56</v>
      </c>
      <c r="E1253" s="31" t="s">
        <v>4389</v>
      </c>
    </row>
    <row r="1254" spans="1:5" ht="12.75" customHeight="1">
      <c r="A1254" s="30" t="s">
        <v>57</v>
      </c>
      <c r="E1254" s="32" t="s">
        <v>4</v>
      </c>
    </row>
    <row r="1255" spans="5:5" ht="12.75" customHeight="1">
      <c r="E1255" s="31" t="s">
        <v>4</v>
      </c>
    </row>
    <row r="1256" spans="1:16" ht="12.75" customHeight="1">
      <c r="A1256" t="s">
        <v>50</v>
      </c>
      <c s="6" t="s">
        <v>4390</v>
      </c>
      <c s="6" t="s">
        <v>4391</v>
      </c>
      <c t="s">
        <v>4</v>
      </c>
      <c s="26" t="s">
        <v>4392</v>
      </c>
      <c s="27" t="s">
        <v>284</v>
      </c>
      <c s="28">
        <v>6</v>
      </c>
      <c s="27">
        <v>0</v>
      </c>
      <c s="27">
        <f>ROUND(G1256*H1256,6)</f>
      </c>
      <c r="L1256" s="29">
        <v>0</v>
      </c>
      <c s="24">
        <f>ROUND(ROUND(L1256,2)*ROUND(G1256,3),2)</f>
      </c>
      <c s="27" t="s">
        <v>2797</v>
      </c>
      <c>
        <f>(M1256*21)/100</f>
      </c>
      <c t="s">
        <v>27</v>
      </c>
    </row>
    <row r="1257" spans="1:5" ht="12.75" customHeight="1">
      <c r="A1257" s="30" t="s">
        <v>56</v>
      </c>
      <c r="E1257" s="31" t="s">
        <v>4392</v>
      </c>
    </row>
    <row r="1258" spans="1:5" ht="12.75" customHeight="1">
      <c r="A1258" s="30" t="s">
        <v>57</v>
      </c>
      <c r="E1258" s="32" t="s">
        <v>4</v>
      </c>
    </row>
    <row r="1259" spans="5:5" ht="12.75" customHeight="1">
      <c r="E1259" s="31" t="s">
        <v>4</v>
      </c>
    </row>
    <row r="1260" spans="1:16" ht="12.75" customHeight="1">
      <c r="A1260" t="s">
        <v>50</v>
      </c>
      <c s="6" t="s">
        <v>4393</v>
      </c>
      <c s="6" t="s">
        <v>4394</v>
      </c>
      <c t="s">
        <v>4</v>
      </c>
      <c s="26" t="s">
        <v>4395</v>
      </c>
      <c s="27" t="s">
        <v>284</v>
      </c>
      <c s="28">
        <v>6</v>
      </c>
      <c s="27">
        <v>0</v>
      </c>
      <c s="27">
        <f>ROUND(G1260*H1260,6)</f>
      </c>
      <c r="L1260" s="29">
        <v>0</v>
      </c>
      <c s="24">
        <f>ROUND(ROUND(L1260,2)*ROUND(G1260,3),2)</f>
      </c>
      <c s="27" t="s">
        <v>2797</v>
      </c>
      <c>
        <f>(M1260*21)/100</f>
      </c>
      <c t="s">
        <v>27</v>
      </c>
    </row>
    <row r="1261" spans="1:5" ht="12.75" customHeight="1">
      <c r="A1261" s="30" t="s">
        <v>56</v>
      </c>
      <c r="E1261" s="31" t="s">
        <v>4395</v>
      </c>
    </row>
    <row r="1262" spans="1:5" ht="12.75" customHeight="1">
      <c r="A1262" s="30" t="s">
        <v>57</v>
      </c>
      <c r="E1262" s="32" t="s">
        <v>4</v>
      </c>
    </row>
    <row r="1263" spans="5:5" ht="12.75" customHeight="1">
      <c r="E1263" s="31" t="s">
        <v>4</v>
      </c>
    </row>
    <row r="1264" spans="1:16" ht="12.75" customHeight="1">
      <c r="A1264" t="s">
        <v>50</v>
      </c>
      <c s="6" t="s">
        <v>4396</v>
      </c>
      <c s="6" t="s">
        <v>4397</v>
      </c>
      <c t="s">
        <v>4</v>
      </c>
      <c s="26" t="s">
        <v>4398</v>
      </c>
      <c s="27" t="s">
        <v>284</v>
      </c>
      <c s="28">
        <v>6</v>
      </c>
      <c s="27">
        <v>0</v>
      </c>
      <c s="27">
        <f>ROUND(G1264*H1264,6)</f>
      </c>
      <c r="L1264" s="29">
        <v>0</v>
      </c>
      <c s="24">
        <f>ROUND(ROUND(L1264,2)*ROUND(G1264,3),2)</f>
      </c>
      <c s="27" t="s">
        <v>2797</v>
      </c>
      <c>
        <f>(M1264*21)/100</f>
      </c>
      <c t="s">
        <v>27</v>
      </c>
    </row>
    <row r="1265" spans="1:5" ht="12.75" customHeight="1">
      <c r="A1265" s="30" t="s">
        <v>56</v>
      </c>
      <c r="E1265" s="31" t="s">
        <v>4398</v>
      </c>
    </row>
    <row r="1266" spans="1:5" ht="12.75" customHeight="1">
      <c r="A1266" s="30" t="s">
        <v>57</v>
      </c>
      <c r="E1266" s="32" t="s">
        <v>4</v>
      </c>
    </row>
    <row r="1267" spans="5:5" ht="12.75" customHeight="1">
      <c r="E1267" s="31" t="s">
        <v>4</v>
      </c>
    </row>
    <row r="1268" spans="1:13" ht="12.75" customHeight="1">
      <c r="A1268" t="s">
        <v>47</v>
      </c>
      <c r="C1268" s="7" t="s">
        <v>4399</v>
      </c>
      <c r="E1268" s="25" t="s">
        <v>4400</v>
      </c>
      <c r="J1268" s="24">
        <f>0</f>
      </c>
      <c s="24">
        <f>0</f>
      </c>
      <c s="24">
        <f>0+L1269+L1273+L1277+L1281+L1285+L1289+L1293+L1297+L1301+L1305+L1309+L1313+L1317</f>
      </c>
      <c s="24">
        <f>0+M1269+M1273+M1277+M1281+M1285+M1289+M1293+M1297+M1301+M1305+M1309+M1313+M1317</f>
      </c>
    </row>
    <row r="1269" spans="1:16" ht="12.75" customHeight="1">
      <c r="A1269" t="s">
        <v>50</v>
      </c>
      <c s="6" t="s">
        <v>4401</v>
      </c>
      <c s="6" t="s">
        <v>4402</v>
      </c>
      <c t="s">
        <v>4</v>
      </c>
      <c s="26" t="s">
        <v>4403</v>
      </c>
      <c s="27" t="s">
        <v>284</v>
      </c>
      <c s="28">
        <v>4</v>
      </c>
      <c s="27">
        <v>0</v>
      </c>
      <c s="27">
        <f>ROUND(G1269*H1269,6)</f>
      </c>
      <c r="L1269" s="29">
        <v>0</v>
      </c>
      <c s="24">
        <f>ROUND(ROUND(L1269,2)*ROUND(G1269,3),2)</f>
      </c>
      <c s="27" t="s">
        <v>2797</v>
      </c>
      <c>
        <f>(M1269*21)/100</f>
      </c>
      <c t="s">
        <v>27</v>
      </c>
    </row>
    <row r="1270" spans="1:5" ht="12.75" customHeight="1">
      <c r="A1270" s="30" t="s">
        <v>56</v>
      </c>
      <c r="E1270" s="31" t="s">
        <v>4403</v>
      </c>
    </row>
    <row r="1271" spans="1:5" ht="12.75" customHeight="1">
      <c r="A1271" s="30" t="s">
        <v>57</v>
      </c>
      <c r="E1271" s="32" t="s">
        <v>4</v>
      </c>
    </row>
    <row r="1272" spans="5:5" ht="12.75" customHeight="1">
      <c r="E1272" s="31" t="s">
        <v>4</v>
      </c>
    </row>
    <row r="1273" spans="1:16" ht="12.75" customHeight="1">
      <c r="A1273" t="s">
        <v>50</v>
      </c>
      <c s="6" t="s">
        <v>4404</v>
      </c>
      <c s="6" t="s">
        <v>4405</v>
      </c>
      <c t="s">
        <v>4</v>
      </c>
      <c s="26" t="s">
        <v>4406</v>
      </c>
      <c s="27" t="s">
        <v>284</v>
      </c>
      <c s="28">
        <v>4</v>
      </c>
      <c s="27">
        <v>0</v>
      </c>
      <c s="27">
        <f>ROUND(G1273*H1273,6)</f>
      </c>
      <c r="L1273" s="29">
        <v>0</v>
      </c>
      <c s="24">
        <f>ROUND(ROUND(L1273,2)*ROUND(G1273,3),2)</f>
      </c>
      <c s="27" t="s">
        <v>2797</v>
      </c>
      <c>
        <f>(M1273*21)/100</f>
      </c>
      <c t="s">
        <v>27</v>
      </c>
    </row>
    <row r="1274" spans="1:5" ht="12.75" customHeight="1">
      <c r="A1274" s="30" t="s">
        <v>56</v>
      </c>
      <c r="E1274" s="31" t="s">
        <v>4406</v>
      </c>
    </row>
    <row r="1275" spans="1:5" ht="12.75" customHeight="1">
      <c r="A1275" s="30" t="s">
        <v>57</v>
      </c>
      <c r="E1275" s="32" t="s">
        <v>4</v>
      </c>
    </row>
    <row r="1276" spans="5:5" ht="12.75" customHeight="1">
      <c r="E1276" s="31" t="s">
        <v>4</v>
      </c>
    </row>
    <row r="1277" spans="1:16" ht="12.75" customHeight="1">
      <c r="A1277" t="s">
        <v>50</v>
      </c>
      <c s="6" t="s">
        <v>4407</v>
      </c>
      <c s="6" t="s">
        <v>4408</v>
      </c>
      <c t="s">
        <v>4</v>
      </c>
      <c s="26" t="s">
        <v>4409</v>
      </c>
      <c s="27" t="s">
        <v>284</v>
      </c>
      <c s="28">
        <v>4</v>
      </c>
      <c s="27">
        <v>0</v>
      </c>
      <c s="27">
        <f>ROUND(G1277*H1277,6)</f>
      </c>
      <c r="L1277" s="29">
        <v>0</v>
      </c>
      <c s="24">
        <f>ROUND(ROUND(L1277,2)*ROUND(G1277,3),2)</f>
      </c>
      <c s="27" t="s">
        <v>2797</v>
      </c>
      <c>
        <f>(M1277*21)/100</f>
      </c>
      <c t="s">
        <v>27</v>
      </c>
    </row>
    <row r="1278" spans="1:5" ht="12.75" customHeight="1">
      <c r="A1278" s="30" t="s">
        <v>56</v>
      </c>
      <c r="E1278" s="31" t="s">
        <v>4409</v>
      </c>
    </row>
    <row r="1279" spans="1:5" ht="12.75" customHeight="1">
      <c r="A1279" s="30" t="s">
        <v>57</v>
      </c>
      <c r="E1279" s="32" t="s">
        <v>4</v>
      </c>
    </row>
    <row r="1280" spans="5:5" ht="12.75" customHeight="1">
      <c r="E1280" s="31" t="s">
        <v>4</v>
      </c>
    </row>
    <row r="1281" spans="1:16" ht="12.75" customHeight="1">
      <c r="A1281" t="s">
        <v>50</v>
      </c>
      <c s="6" t="s">
        <v>4410</v>
      </c>
      <c s="6" t="s">
        <v>4411</v>
      </c>
      <c t="s">
        <v>4</v>
      </c>
      <c s="26" t="s">
        <v>4412</v>
      </c>
      <c s="27" t="s">
        <v>284</v>
      </c>
      <c s="28">
        <v>4</v>
      </c>
      <c s="27">
        <v>0</v>
      </c>
      <c s="27">
        <f>ROUND(G1281*H1281,6)</f>
      </c>
      <c r="L1281" s="29">
        <v>0</v>
      </c>
      <c s="24">
        <f>ROUND(ROUND(L1281,2)*ROUND(G1281,3),2)</f>
      </c>
      <c s="27" t="s">
        <v>2797</v>
      </c>
      <c>
        <f>(M1281*21)/100</f>
      </c>
      <c t="s">
        <v>27</v>
      </c>
    </row>
    <row r="1282" spans="1:5" ht="12.75" customHeight="1">
      <c r="A1282" s="30" t="s">
        <v>56</v>
      </c>
      <c r="E1282" s="31" t="s">
        <v>4412</v>
      </c>
    </row>
    <row r="1283" spans="1:5" ht="12.75" customHeight="1">
      <c r="A1283" s="30" t="s">
        <v>57</v>
      </c>
      <c r="E1283" s="32" t="s">
        <v>4</v>
      </c>
    </row>
    <row r="1284" spans="5:5" ht="12.75" customHeight="1">
      <c r="E1284" s="31" t="s">
        <v>4</v>
      </c>
    </row>
    <row r="1285" spans="1:16" ht="12.75" customHeight="1">
      <c r="A1285" t="s">
        <v>50</v>
      </c>
      <c s="6" t="s">
        <v>4413</v>
      </c>
      <c s="6" t="s">
        <v>4414</v>
      </c>
      <c t="s">
        <v>4</v>
      </c>
      <c s="26" t="s">
        <v>4415</v>
      </c>
      <c s="27" t="s">
        <v>284</v>
      </c>
      <c s="28">
        <v>4</v>
      </c>
      <c s="27">
        <v>0</v>
      </c>
      <c s="27">
        <f>ROUND(G1285*H1285,6)</f>
      </c>
      <c r="L1285" s="29">
        <v>0</v>
      </c>
      <c s="24">
        <f>ROUND(ROUND(L1285,2)*ROUND(G1285,3),2)</f>
      </c>
      <c s="27" t="s">
        <v>2797</v>
      </c>
      <c>
        <f>(M1285*21)/100</f>
      </c>
      <c t="s">
        <v>27</v>
      </c>
    </row>
    <row r="1286" spans="1:5" ht="12.75" customHeight="1">
      <c r="A1286" s="30" t="s">
        <v>56</v>
      </c>
      <c r="E1286" s="31" t="s">
        <v>4415</v>
      </c>
    </row>
    <row r="1287" spans="1:5" ht="12.75" customHeight="1">
      <c r="A1287" s="30" t="s">
        <v>57</v>
      </c>
      <c r="E1287" s="32" t="s">
        <v>4</v>
      </c>
    </row>
    <row r="1288" spans="5:5" ht="12.75" customHeight="1">
      <c r="E1288" s="31" t="s">
        <v>4</v>
      </c>
    </row>
    <row r="1289" spans="1:16" ht="12.75" customHeight="1">
      <c r="A1289" t="s">
        <v>50</v>
      </c>
      <c s="6" t="s">
        <v>4416</v>
      </c>
      <c s="6" t="s">
        <v>4417</v>
      </c>
      <c t="s">
        <v>4</v>
      </c>
      <c s="26" t="s">
        <v>4418</v>
      </c>
      <c s="27" t="s">
        <v>284</v>
      </c>
      <c s="28">
        <v>1</v>
      </c>
      <c s="27">
        <v>0</v>
      </c>
      <c s="27">
        <f>ROUND(G1289*H1289,6)</f>
      </c>
      <c r="L1289" s="29">
        <v>0</v>
      </c>
      <c s="24">
        <f>ROUND(ROUND(L1289,2)*ROUND(G1289,3),2)</f>
      </c>
      <c s="27" t="s">
        <v>2797</v>
      </c>
      <c>
        <f>(M1289*21)/100</f>
      </c>
      <c t="s">
        <v>27</v>
      </c>
    </row>
    <row r="1290" spans="1:5" ht="12.75" customHeight="1">
      <c r="A1290" s="30" t="s">
        <v>56</v>
      </c>
      <c r="E1290" s="31" t="s">
        <v>4418</v>
      </c>
    </row>
    <row r="1291" spans="1:5" ht="12.75" customHeight="1">
      <c r="A1291" s="30" t="s">
        <v>57</v>
      </c>
      <c r="E1291" s="32" t="s">
        <v>4</v>
      </c>
    </row>
    <row r="1292" spans="5:5" ht="12.75" customHeight="1">
      <c r="E1292" s="31" t="s">
        <v>4</v>
      </c>
    </row>
    <row r="1293" spans="1:16" ht="12.75" customHeight="1">
      <c r="A1293" t="s">
        <v>50</v>
      </c>
      <c s="6" t="s">
        <v>4419</v>
      </c>
      <c s="6" t="s">
        <v>4420</v>
      </c>
      <c t="s">
        <v>4</v>
      </c>
      <c s="26" t="s">
        <v>4392</v>
      </c>
      <c s="27" t="s">
        <v>284</v>
      </c>
      <c s="28">
        <v>1</v>
      </c>
      <c s="27">
        <v>0</v>
      </c>
      <c s="27">
        <f>ROUND(G1293*H1293,6)</f>
      </c>
      <c r="L1293" s="29">
        <v>0</v>
      </c>
      <c s="24">
        <f>ROUND(ROUND(L1293,2)*ROUND(G1293,3),2)</f>
      </c>
      <c s="27" t="s">
        <v>2797</v>
      </c>
      <c>
        <f>(M1293*21)/100</f>
      </c>
      <c t="s">
        <v>27</v>
      </c>
    </row>
    <row r="1294" spans="1:5" ht="12.75" customHeight="1">
      <c r="A1294" s="30" t="s">
        <v>56</v>
      </c>
      <c r="E1294" s="31" t="s">
        <v>4392</v>
      </c>
    </row>
    <row r="1295" spans="1:5" ht="12.75" customHeight="1">
      <c r="A1295" s="30" t="s">
        <v>57</v>
      </c>
      <c r="E1295" s="32" t="s">
        <v>4</v>
      </c>
    </row>
    <row r="1296" spans="5:5" ht="12.75" customHeight="1">
      <c r="E1296" s="31" t="s">
        <v>4</v>
      </c>
    </row>
    <row r="1297" spans="1:16" ht="12.75" customHeight="1">
      <c r="A1297" t="s">
        <v>50</v>
      </c>
      <c s="6" t="s">
        <v>4421</v>
      </c>
      <c s="6" t="s">
        <v>4422</v>
      </c>
      <c t="s">
        <v>4</v>
      </c>
      <c s="26" t="s">
        <v>4423</v>
      </c>
      <c s="27" t="s">
        <v>284</v>
      </c>
      <c s="28">
        <v>1</v>
      </c>
      <c s="27">
        <v>0</v>
      </c>
      <c s="27">
        <f>ROUND(G1297*H1297,6)</f>
      </c>
      <c r="L1297" s="29">
        <v>0</v>
      </c>
      <c s="24">
        <f>ROUND(ROUND(L1297,2)*ROUND(G1297,3),2)</f>
      </c>
      <c s="27" t="s">
        <v>2797</v>
      </c>
      <c>
        <f>(M1297*21)/100</f>
      </c>
      <c t="s">
        <v>27</v>
      </c>
    </row>
    <row r="1298" spans="1:5" ht="12.75" customHeight="1">
      <c r="A1298" s="30" t="s">
        <v>56</v>
      </c>
      <c r="E1298" s="31" t="s">
        <v>4423</v>
      </c>
    </row>
    <row r="1299" spans="1:5" ht="12.75" customHeight="1">
      <c r="A1299" s="30" t="s">
        <v>57</v>
      </c>
      <c r="E1299" s="32" t="s">
        <v>4</v>
      </c>
    </row>
    <row r="1300" spans="5:5" ht="12.75" customHeight="1">
      <c r="E1300" s="31" t="s">
        <v>4</v>
      </c>
    </row>
    <row r="1301" spans="1:16" ht="12.75" customHeight="1">
      <c r="A1301" t="s">
        <v>50</v>
      </c>
      <c s="6" t="s">
        <v>4424</v>
      </c>
      <c s="6" t="s">
        <v>4425</v>
      </c>
      <c t="s">
        <v>4</v>
      </c>
      <c s="26" t="s">
        <v>4392</v>
      </c>
      <c s="27" t="s">
        <v>284</v>
      </c>
      <c s="28">
        <v>1</v>
      </c>
      <c s="27">
        <v>0</v>
      </c>
      <c s="27">
        <f>ROUND(G1301*H1301,6)</f>
      </c>
      <c r="L1301" s="29">
        <v>0</v>
      </c>
      <c s="24">
        <f>ROUND(ROUND(L1301,2)*ROUND(G1301,3),2)</f>
      </c>
      <c s="27" t="s">
        <v>2797</v>
      </c>
      <c>
        <f>(M1301*21)/100</f>
      </c>
      <c t="s">
        <v>27</v>
      </c>
    </row>
    <row r="1302" spans="1:5" ht="12.75" customHeight="1">
      <c r="A1302" s="30" t="s">
        <v>56</v>
      </c>
      <c r="E1302" s="31" t="s">
        <v>4392</v>
      </c>
    </row>
    <row r="1303" spans="1:5" ht="12.75" customHeight="1">
      <c r="A1303" s="30" t="s">
        <v>57</v>
      </c>
      <c r="E1303" s="32" t="s">
        <v>4</v>
      </c>
    </row>
    <row r="1304" spans="5:5" ht="12.75" customHeight="1">
      <c r="E1304" s="31" t="s">
        <v>4</v>
      </c>
    </row>
    <row r="1305" spans="1:16" ht="12.75" customHeight="1">
      <c r="A1305" t="s">
        <v>50</v>
      </c>
      <c s="6" t="s">
        <v>4426</v>
      </c>
      <c s="6" t="s">
        <v>4427</v>
      </c>
      <c t="s">
        <v>4</v>
      </c>
      <c s="26" t="s">
        <v>4428</v>
      </c>
      <c s="27" t="s">
        <v>284</v>
      </c>
      <c s="28">
        <v>1</v>
      </c>
      <c s="27">
        <v>0</v>
      </c>
      <c s="27">
        <f>ROUND(G1305*H1305,6)</f>
      </c>
      <c r="L1305" s="29">
        <v>0</v>
      </c>
      <c s="24">
        <f>ROUND(ROUND(L1305,2)*ROUND(G1305,3),2)</f>
      </c>
      <c s="27" t="s">
        <v>2797</v>
      </c>
      <c>
        <f>(M1305*21)/100</f>
      </c>
      <c t="s">
        <v>27</v>
      </c>
    </row>
    <row r="1306" spans="1:5" ht="12.75" customHeight="1">
      <c r="A1306" s="30" t="s">
        <v>56</v>
      </c>
      <c r="E1306" s="31" t="s">
        <v>4428</v>
      </c>
    </row>
    <row r="1307" spans="1:5" ht="12.75" customHeight="1">
      <c r="A1307" s="30" t="s">
        <v>57</v>
      </c>
      <c r="E1307" s="32" t="s">
        <v>4</v>
      </c>
    </row>
    <row r="1308" spans="5:5" ht="12.75" customHeight="1">
      <c r="E1308" s="31" t="s">
        <v>4</v>
      </c>
    </row>
    <row r="1309" spans="1:16" ht="12.75" customHeight="1">
      <c r="A1309" t="s">
        <v>50</v>
      </c>
      <c s="6" t="s">
        <v>4429</v>
      </c>
      <c s="6" t="s">
        <v>4430</v>
      </c>
      <c t="s">
        <v>4</v>
      </c>
      <c s="26" t="s">
        <v>4398</v>
      </c>
      <c s="27" t="s">
        <v>284</v>
      </c>
      <c s="28">
        <v>1</v>
      </c>
      <c s="27">
        <v>0</v>
      </c>
      <c s="27">
        <f>ROUND(G1309*H1309,6)</f>
      </c>
      <c r="L1309" s="29">
        <v>0</v>
      </c>
      <c s="24">
        <f>ROUND(ROUND(L1309,2)*ROUND(G1309,3),2)</f>
      </c>
      <c s="27" t="s">
        <v>2797</v>
      </c>
      <c>
        <f>(M1309*21)/100</f>
      </c>
      <c t="s">
        <v>27</v>
      </c>
    </row>
    <row r="1310" spans="1:5" ht="12.75" customHeight="1">
      <c r="A1310" s="30" t="s">
        <v>56</v>
      </c>
      <c r="E1310" s="31" t="s">
        <v>4398</v>
      </c>
    </row>
    <row r="1311" spans="1:5" ht="12.75" customHeight="1">
      <c r="A1311" s="30" t="s">
        <v>57</v>
      </c>
      <c r="E1311" s="32" t="s">
        <v>4</v>
      </c>
    </row>
    <row r="1312" spans="5:5" ht="12.75" customHeight="1">
      <c r="E1312" s="31" t="s">
        <v>4</v>
      </c>
    </row>
    <row r="1313" spans="1:16" ht="12.75" customHeight="1">
      <c r="A1313" t="s">
        <v>50</v>
      </c>
      <c s="6" t="s">
        <v>4431</v>
      </c>
      <c s="6" t="s">
        <v>4432</v>
      </c>
      <c t="s">
        <v>4</v>
      </c>
      <c s="26" t="s">
        <v>4433</v>
      </c>
      <c s="27" t="s">
        <v>284</v>
      </c>
      <c s="28">
        <v>1</v>
      </c>
      <c s="27">
        <v>0</v>
      </c>
      <c s="27">
        <f>ROUND(G1313*H1313,6)</f>
      </c>
      <c r="L1313" s="29">
        <v>0</v>
      </c>
      <c s="24">
        <f>ROUND(ROUND(L1313,2)*ROUND(G1313,3),2)</f>
      </c>
      <c s="27" t="s">
        <v>2797</v>
      </c>
      <c>
        <f>(M1313*21)/100</f>
      </c>
      <c t="s">
        <v>27</v>
      </c>
    </row>
    <row r="1314" spans="1:5" ht="12.75" customHeight="1">
      <c r="A1314" s="30" t="s">
        <v>56</v>
      </c>
      <c r="E1314" s="31" t="s">
        <v>4433</v>
      </c>
    </row>
    <row r="1315" spans="1:5" ht="12.75" customHeight="1">
      <c r="A1315" s="30" t="s">
        <v>57</v>
      </c>
      <c r="E1315" s="32" t="s">
        <v>4</v>
      </c>
    </row>
    <row r="1316" spans="5:5" ht="12.75" customHeight="1">
      <c r="E1316" s="31" t="s">
        <v>4</v>
      </c>
    </row>
    <row r="1317" spans="1:16" ht="12.75" customHeight="1">
      <c r="A1317" t="s">
        <v>50</v>
      </c>
      <c s="6" t="s">
        <v>4434</v>
      </c>
      <c s="6" t="s">
        <v>4435</v>
      </c>
      <c t="s">
        <v>4</v>
      </c>
      <c s="26" t="s">
        <v>4398</v>
      </c>
      <c s="27" t="s">
        <v>284</v>
      </c>
      <c s="28">
        <v>1</v>
      </c>
      <c s="27">
        <v>0</v>
      </c>
      <c s="27">
        <f>ROUND(G1317*H1317,6)</f>
      </c>
      <c r="L1317" s="29">
        <v>0</v>
      </c>
      <c s="24">
        <f>ROUND(ROUND(L1317,2)*ROUND(G1317,3),2)</f>
      </c>
      <c s="27" t="s">
        <v>2797</v>
      </c>
      <c>
        <f>(M1317*21)/100</f>
      </c>
      <c t="s">
        <v>27</v>
      </c>
    </row>
    <row r="1318" spans="1:5" ht="12.75" customHeight="1">
      <c r="A1318" s="30" t="s">
        <v>56</v>
      </c>
      <c r="E1318" s="31" t="s">
        <v>4398</v>
      </c>
    </row>
    <row r="1319" spans="1:5" ht="12.75" customHeight="1">
      <c r="A1319" s="30" t="s">
        <v>57</v>
      </c>
      <c r="E1319" s="32" t="s">
        <v>4</v>
      </c>
    </row>
    <row r="1320" spans="5:5" ht="12.75" customHeight="1">
      <c r="E1320" s="31" t="s">
        <v>4</v>
      </c>
    </row>
    <row r="1321" spans="1:13" ht="12.75" customHeight="1">
      <c r="A1321" t="s">
        <v>47</v>
      </c>
      <c r="C1321" s="7" t="s">
        <v>4436</v>
      </c>
      <c r="E1321" s="25" t="s">
        <v>4437</v>
      </c>
      <c r="J1321" s="24">
        <f>0</f>
      </c>
      <c s="24">
        <f>0</f>
      </c>
      <c s="24">
        <f>0+L1322+L1326+L1330+L1334+L1338</f>
      </c>
      <c s="24">
        <f>0+M1322+M1326+M1330+M1334+M1338</f>
      </c>
    </row>
    <row r="1322" spans="1:16" ht="12.75" customHeight="1">
      <c r="A1322" t="s">
        <v>50</v>
      </c>
      <c s="6" t="s">
        <v>4438</v>
      </c>
      <c s="6" t="s">
        <v>4439</v>
      </c>
      <c t="s">
        <v>4</v>
      </c>
      <c s="26" t="s">
        <v>4440</v>
      </c>
      <c s="27" t="s">
        <v>284</v>
      </c>
      <c s="28">
        <v>1</v>
      </c>
      <c s="27">
        <v>0</v>
      </c>
      <c s="27">
        <f>ROUND(G1322*H1322,6)</f>
      </c>
      <c r="L1322" s="29">
        <v>0</v>
      </c>
      <c s="24">
        <f>ROUND(ROUND(L1322,2)*ROUND(G1322,3),2)</f>
      </c>
      <c s="27" t="s">
        <v>2797</v>
      </c>
      <c>
        <f>(M1322*21)/100</f>
      </c>
      <c t="s">
        <v>27</v>
      </c>
    </row>
    <row r="1323" spans="1:5" ht="12.75" customHeight="1">
      <c r="A1323" s="30" t="s">
        <v>56</v>
      </c>
      <c r="E1323" s="31" t="s">
        <v>4440</v>
      </c>
    </row>
    <row r="1324" spans="1:5" ht="12.75" customHeight="1">
      <c r="A1324" s="30" t="s">
        <v>57</v>
      </c>
      <c r="E1324" s="32" t="s">
        <v>4</v>
      </c>
    </row>
    <row r="1325" spans="5:5" ht="12.75" customHeight="1">
      <c r="E1325" s="31" t="s">
        <v>4</v>
      </c>
    </row>
    <row r="1326" spans="1:16" ht="12.75" customHeight="1">
      <c r="A1326" t="s">
        <v>50</v>
      </c>
      <c s="6" t="s">
        <v>4441</v>
      </c>
      <c s="6" t="s">
        <v>4442</v>
      </c>
      <c t="s">
        <v>4</v>
      </c>
      <c s="26" t="s">
        <v>4443</v>
      </c>
      <c s="27" t="s">
        <v>284</v>
      </c>
      <c s="28">
        <v>1</v>
      </c>
      <c s="27">
        <v>0</v>
      </c>
      <c s="27">
        <f>ROUND(G1326*H1326,6)</f>
      </c>
      <c r="L1326" s="29">
        <v>0</v>
      </c>
      <c s="24">
        <f>ROUND(ROUND(L1326,2)*ROUND(G1326,3),2)</f>
      </c>
      <c s="27" t="s">
        <v>2797</v>
      </c>
      <c>
        <f>(M1326*21)/100</f>
      </c>
      <c t="s">
        <v>27</v>
      </c>
    </row>
    <row r="1327" spans="1:5" ht="12.75" customHeight="1">
      <c r="A1327" s="30" t="s">
        <v>56</v>
      </c>
      <c r="E1327" s="31" t="s">
        <v>4443</v>
      </c>
    </row>
    <row r="1328" spans="1:5" ht="12.75" customHeight="1">
      <c r="A1328" s="30" t="s">
        <v>57</v>
      </c>
      <c r="E1328" s="32" t="s">
        <v>4</v>
      </c>
    </row>
    <row r="1329" spans="5:5" ht="12.75" customHeight="1">
      <c r="E1329" s="31" t="s">
        <v>4</v>
      </c>
    </row>
    <row r="1330" spans="1:16" ht="12.75" customHeight="1">
      <c r="A1330" t="s">
        <v>50</v>
      </c>
      <c s="6" t="s">
        <v>4444</v>
      </c>
      <c s="6" t="s">
        <v>4445</v>
      </c>
      <c t="s">
        <v>4</v>
      </c>
      <c s="26" t="s">
        <v>4409</v>
      </c>
      <c s="27" t="s">
        <v>284</v>
      </c>
      <c s="28">
        <v>1</v>
      </c>
      <c s="27">
        <v>0</v>
      </c>
      <c s="27">
        <f>ROUND(G1330*H1330,6)</f>
      </c>
      <c r="L1330" s="29">
        <v>0</v>
      </c>
      <c s="24">
        <f>ROUND(ROUND(L1330,2)*ROUND(G1330,3),2)</f>
      </c>
      <c s="27" t="s">
        <v>2797</v>
      </c>
      <c>
        <f>(M1330*21)/100</f>
      </c>
      <c t="s">
        <v>27</v>
      </c>
    </row>
    <row r="1331" spans="1:5" ht="12.75" customHeight="1">
      <c r="A1331" s="30" t="s">
        <v>56</v>
      </c>
      <c r="E1331" s="31" t="s">
        <v>4409</v>
      </c>
    </row>
    <row r="1332" spans="1:5" ht="12.75" customHeight="1">
      <c r="A1332" s="30" t="s">
        <v>57</v>
      </c>
      <c r="E1332" s="32" t="s">
        <v>4</v>
      </c>
    </row>
    <row r="1333" spans="5:5" ht="12.75" customHeight="1">
      <c r="E1333" s="31" t="s">
        <v>4</v>
      </c>
    </row>
    <row r="1334" spans="1:16" ht="12.75" customHeight="1">
      <c r="A1334" t="s">
        <v>50</v>
      </c>
      <c s="6" t="s">
        <v>4446</v>
      </c>
      <c s="6" t="s">
        <v>4447</v>
      </c>
      <c t="s">
        <v>4</v>
      </c>
      <c s="26" t="s">
        <v>4412</v>
      </c>
      <c s="27" t="s">
        <v>284</v>
      </c>
      <c s="28">
        <v>1</v>
      </c>
      <c s="27">
        <v>0</v>
      </c>
      <c s="27">
        <f>ROUND(G1334*H1334,6)</f>
      </c>
      <c r="L1334" s="29">
        <v>0</v>
      </c>
      <c s="24">
        <f>ROUND(ROUND(L1334,2)*ROUND(G1334,3),2)</f>
      </c>
      <c s="27" t="s">
        <v>2797</v>
      </c>
      <c>
        <f>(M1334*21)/100</f>
      </c>
      <c t="s">
        <v>27</v>
      </c>
    </row>
    <row r="1335" spans="1:5" ht="12.75" customHeight="1">
      <c r="A1335" s="30" t="s">
        <v>56</v>
      </c>
      <c r="E1335" s="31" t="s">
        <v>4412</v>
      </c>
    </row>
    <row r="1336" spans="1:5" ht="12.75" customHeight="1">
      <c r="A1336" s="30" t="s">
        <v>57</v>
      </c>
      <c r="E1336" s="32" t="s">
        <v>4</v>
      </c>
    </row>
    <row r="1337" spans="5:5" ht="12.75" customHeight="1">
      <c r="E1337" s="31" t="s">
        <v>4</v>
      </c>
    </row>
    <row r="1338" spans="1:16" ht="12.75" customHeight="1">
      <c r="A1338" t="s">
        <v>50</v>
      </c>
      <c s="6" t="s">
        <v>4448</v>
      </c>
      <c s="6" t="s">
        <v>4449</v>
      </c>
      <c t="s">
        <v>4</v>
      </c>
      <c s="26" t="s">
        <v>4415</v>
      </c>
      <c s="27" t="s">
        <v>284</v>
      </c>
      <c s="28">
        <v>1</v>
      </c>
      <c s="27">
        <v>0</v>
      </c>
      <c s="27">
        <f>ROUND(G1338*H1338,6)</f>
      </c>
      <c r="L1338" s="29">
        <v>0</v>
      </c>
      <c s="24">
        <f>ROUND(ROUND(L1338,2)*ROUND(G1338,3),2)</f>
      </c>
      <c s="27" t="s">
        <v>2797</v>
      </c>
      <c>
        <f>(M1338*21)/100</f>
      </c>
      <c t="s">
        <v>27</v>
      </c>
    </row>
    <row r="1339" spans="1:5" ht="12.75" customHeight="1">
      <c r="A1339" s="30" t="s">
        <v>56</v>
      </c>
      <c r="E1339" s="31" t="s">
        <v>4415</v>
      </c>
    </row>
    <row r="1340" spans="1:5" ht="12.75" customHeight="1">
      <c r="A1340" s="30" t="s">
        <v>57</v>
      </c>
      <c r="E1340" s="32" t="s">
        <v>4</v>
      </c>
    </row>
    <row r="1341" spans="5:5" ht="12.75" customHeight="1">
      <c r="E1341" s="31" t="s">
        <v>4</v>
      </c>
    </row>
    <row r="1342" spans="1:13" ht="12.75" customHeight="1">
      <c r="A1342" t="s">
        <v>47</v>
      </c>
      <c r="C1342" s="7" t="s">
        <v>4450</v>
      </c>
      <c r="E1342" s="25" t="s">
        <v>4451</v>
      </c>
      <c r="J1342" s="24">
        <f>0</f>
      </c>
      <c s="24">
        <f>0</f>
      </c>
      <c s="24">
        <f>0+L1343+L1347+L1351+L1355+L1359+L1363+L1367+L1371+L1375+L1379+L1383+L1387+L1391+L1395+L1399+L1403+L1407+L1411+L1415+L1419</f>
      </c>
      <c s="24">
        <f>0+M1343+M1347+M1351+M1355+M1359+M1363+M1367+M1371+M1375+M1379+M1383+M1387+M1391+M1395+M1399+M1403+M1407+M1411+M1415+M1419</f>
      </c>
    </row>
    <row r="1343" spans="1:16" ht="12.75" customHeight="1">
      <c r="A1343" t="s">
        <v>50</v>
      </c>
      <c s="6" t="s">
        <v>4452</v>
      </c>
      <c s="6" t="s">
        <v>4453</v>
      </c>
      <c t="s">
        <v>4</v>
      </c>
      <c s="26" t="s">
        <v>4454</v>
      </c>
      <c s="27" t="s">
        <v>284</v>
      </c>
      <c s="28">
        <v>1</v>
      </c>
      <c s="27">
        <v>0</v>
      </c>
      <c s="27">
        <f>ROUND(G1343*H1343,6)</f>
      </c>
      <c r="L1343" s="29">
        <v>0</v>
      </c>
      <c s="24">
        <f>ROUND(ROUND(L1343,2)*ROUND(G1343,3),2)</f>
      </c>
      <c s="27" t="s">
        <v>2797</v>
      </c>
      <c>
        <f>(M1343*21)/100</f>
      </c>
      <c t="s">
        <v>27</v>
      </c>
    </row>
    <row r="1344" spans="1:5" ht="12.75" customHeight="1">
      <c r="A1344" s="30" t="s">
        <v>56</v>
      </c>
      <c r="E1344" s="31" t="s">
        <v>4454</v>
      </c>
    </row>
    <row r="1345" spans="1:5" ht="12.75" customHeight="1">
      <c r="A1345" s="30" t="s">
        <v>57</v>
      </c>
      <c r="E1345" s="32" t="s">
        <v>4</v>
      </c>
    </row>
    <row r="1346" spans="5:5" ht="12.75" customHeight="1">
      <c r="E1346" s="31" t="s">
        <v>4</v>
      </c>
    </row>
    <row r="1347" spans="1:16" ht="12.75" customHeight="1">
      <c r="A1347" t="s">
        <v>50</v>
      </c>
      <c s="6" t="s">
        <v>4455</v>
      </c>
      <c s="6" t="s">
        <v>4456</v>
      </c>
      <c t="s">
        <v>4</v>
      </c>
      <c s="26" t="s">
        <v>4457</v>
      </c>
      <c s="27" t="s">
        <v>284</v>
      </c>
      <c s="28">
        <v>1</v>
      </c>
      <c s="27">
        <v>0</v>
      </c>
      <c s="27">
        <f>ROUND(G1347*H1347,6)</f>
      </c>
      <c r="L1347" s="29">
        <v>0</v>
      </c>
      <c s="24">
        <f>ROUND(ROUND(L1347,2)*ROUND(G1347,3),2)</f>
      </c>
      <c s="27" t="s">
        <v>2797</v>
      </c>
      <c>
        <f>(M1347*21)/100</f>
      </c>
      <c t="s">
        <v>27</v>
      </c>
    </row>
    <row r="1348" spans="1:5" ht="12.75" customHeight="1">
      <c r="A1348" s="30" t="s">
        <v>56</v>
      </c>
      <c r="E1348" s="31" t="s">
        <v>4457</v>
      </c>
    </row>
    <row r="1349" spans="1:5" ht="12.75" customHeight="1">
      <c r="A1349" s="30" t="s">
        <v>57</v>
      </c>
      <c r="E1349" s="32" t="s">
        <v>4</v>
      </c>
    </row>
    <row r="1350" spans="5:5" ht="12.75" customHeight="1">
      <c r="E1350" s="31" t="s">
        <v>4</v>
      </c>
    </row>
    <row r="1351" spans="1:16" ht="12.75" customHeight="1">
      <c r="A1351" t="s">
        <v>50</v>
      </c>
      <c s="6" t="s">
        <v>4458</v>
      </c>
      <c s="6" t="s">
        <v>4459</v>
      </c>
      <c t="s">
        <v>4</v>
      </c>
      <c s="26" t="s">
        <v>4460</v>
      </c>
      <c s="27" t="s">
        <v>284</v>
      </c>
      <c s="28">
        <v>2</v>
      </c>
      <c s="27">
        <v>0</v>
      </c>
      <c s="27">
        <f>ROUND(G1351*H1351,6)</f>
      </c>
      <c r="L1351" s="29">
        <v>0</v>
      </c>
      <c s="24">
        <f>ROUND(ROUND(L1351,2)*ROUND(G1351,3),2)</f>
      </c>
      <c s="27" t="s">
        <v>2797</v>
      </c>
      <c>
        <f>(M1351*21)/100</f>
      </c>
      <c t="s">
        <v>27</v>
      </c>
    </row>
    <row r="1352" spans="1:5" ht="12.75" customHeight="1">
      <c r="A1352" s="30" t="s">
        <v>56</v>
      </c>
      <c r="E1352" s="31" t="s">
        <v>4460</v>
      </c>
    </row>
    <row r="1353" spans="1:5" ht="12.75" customHeight="1">
      <c r="A1353" s="30" t="s">
        <v>57</v>
      </c>
      <c r="E1353" s="32" t="s">
        <v>4</v>
      </c>
    </row>
    <row r="1354" spans="5:5" ht="12.75" customHeight="1">
      <c r="E1354" s="31" t="s">
        <v>4</v>
      </c>
    </row>
    <row r="1355" spans="1:16" ht="12.75" customHeight="1">
      <c r="A1355" t="s">
        <v>50</v>
      </c>
      <c s="6" t="s">
        <v>4461</v>
      </c>
      <c s="6" t="s">
        <v>4462</v>
      </c>
      <c t="s">
        <v>4</v>
      </c>
      <c s="26" t="s">
        <v>4463</v>
      </c>
      <c s="27" t="s">
        <v>284</v>
      </c>
      <c s="28">
        <v>2</v>
      </c>
      <c s="27">
        <v>0</v>
      </c>
      <c s="27">
        <f>ROUND(G1355*H1355,6)</f>
      </c>
      <c r="L1355" s="29">
        <v>0</v>
      </c>
      <c s="24">
        <f>ROUND(ROUND(L1355,2)*ROUND(G1355,3),2)</f>
      </c>
      <c s="27" t="s">
        <v>2797</v>
      </c>
      <c>
        <f>(M1355*21)/100</f>
      </c>
      <c t="s">
        <v>27</v>
      </c>
    </row>
    <row r="1356" spans="1:5" ht="12.75" customHeight="1">
      <c r="A1356" s="30" t="s">
        <v>56</v>
      </c>
      <c r="E1356" s="31" t="s">
        <v>4463</v>
      </c>
    </row>
    <row r="1357" spans="1:5" ht="12.75" customHeight="1">
      <c r="A1357" s="30" t="s">
        <v>57</v>
      </c>
      <c r="E1357" s="32" t="s">
        <v>4</v>
      </c>
    </row>
    <row r="1358" spans="5:5" ht="12.75" customHeight="1">
      <c r="E1358" s="31" t="s">
        <v>4</v>
      </c>
    </row>
    <row r="1359" spans="1:16" ht="12.75" customHeight="1">
      <c r="A1359" t="s">
        <v>50</v>
      </c>
      <c s="6" t="s">
        <v>4464</v>
      </c>
      <c s="6" t="s">
        <v>4465</v>
      </c>
      <c t="s">
        <v>4</v>
      </c>
      <c s="26" t="s">
        <v>4466</v>
      </c>
      <c s="27" t="s">
        <v>284</v>
      </c>
      <c s="28">
        <v>1</v>
      </c>
      <c s="27">
        <v>0</v>
      </c>
      <c s="27">
        <f>ROUND(G1359*H1359,6)</f>
      </c>
      <c r="L1359" s="29">
        <v>0</v>
      </c>
      <c s="24">
        <f>ROUND(ROUND(L1359,2)*ROUND(G1359,3),2)</f>
      </c>
      <c s="27" t="s">
        <v>2797</v>
      </c>
      <c>
        <f>(M1359*21)/100</f>
      </c>
      <c t="s">
        <v>27</v>
      </c>
    </row>
    <row r="1360" spans="1:5" ht="12.75" customHeight="1">
      <c r="A1360" s="30" t="s">
        <v>56</v>
      </c>
      <c r="E1360" s="31" t="s">
        <v>4466</v>
      </c>
    </row>
    <row r="1361" spans="1:5" ht="12.75" customHeight="1">
      <c r="A1361" s="30" t="s">
        <v>57</v>
      </c>
      <c r="E1361" s="32" t="s">
        <v>4</v>
      </c>
    </row>
    <row r="1362" spans="5:5" ht="12.75" customHeight="1">
      <c r="E1362" s="31" t="s">
        <v>4</v>
      </c>
    </row>
    <row r="1363" spans="1:16" ht="12.75" customHeight="1">
      <c r="A1363" t="s">
        <v>50</v>
      </c>
      <c s="6" t="s">
        <v>4467</v>
      </c>
      <c s="6" t="s">
        <v>4468</v>
      </c>
      <c t="s">
        <v>4</v>
      </c>
      <c s="26" t="s">
        <v>4392</v>
      </c>
      <c s="27" t="s">
        <v>284</v>
      </c>
      <c s="28">
        <v>1</v>
      </c>
      <c s="27">
        <v>0</v>
      </c>
      <c s="27">
        <f>ROUND(G1363*H1363,6)</f>
      </c>
      <c r="L1363" s="29">
        <v>0</v>
      </c>
      <c s="24">
        <f>ROUND(ROUND(L1363,2)*ROUND(G1363,3),2)</f>
      </c>
      <c s="27" t="s">
        <v>2797</v>
      </c>
      <c>
        <f>(M1363*21)/100</f>
      </c>
      <c t="s">
        <v>27</v>
      </c>
    </row>
    <row r="1364" spans="1:5" ht="12.75" customHeight="1">
      <c r="A1364" s="30" t="s">
        <v>56</v>
      </c>
      <c r="E1364" s="31" t="s">
        <v>4392</v>
      </c>
    </row>
    <row r="1365" spans="1:5" ht="12.75" customHeight="1">
      <c r="A1365" s="30" t="s">
        <v>57</v>
      </c>
      <c r="E1365" s="32" t="s">
        <v>4</v>
      </c>
    </row>
    <row r="1366" spans="5:5" ht="12.75" customHeight="1">
      <c r="E1366" s="31" t="s">
        <v>4</v>
      </c>
    </row>
    <row r="1367" spans="1:16" ht="12.75" customHeight="1">
      <c r="A1367" t="s">
        <v>50</v>
      </c>
      <c s="6" t="s">
        <v>4469</v>
      </c>
      <c s="6" t="s">
        <v>4470</v>
      </c>
      <c t="s">
        <v>4</v>
      </c>
      <c s="26" t="s">
        <v>4471</v>
      </c>
      <c s="27" t="s">
        <v>284</v>
      </c>
      <c s="28">
        <v>1</v>
      </c>
      <c s="27">
        <v>0</v>
      </c>
      <c s="27">
        <f>ROUND(G1367*H1367,6)</f>
      </c>
      <c r="L1367" s="29">
        <v>0</v>
      </c>
      <c s="24">
        <f>ROUND(ROUND(L1367,2)*ROUND(G1367,3),2)</f>
      </c>
      <c s="27" t="s">
        <v>2797</v>
      </c>
      <c>
        <f>(M1367*21)/100</f>
      </c>
      <c t="s">
        <v>27</v>
      </c>
    </row>
    <row r="1368" spans="1:5" ht="12.75" customHeight="1">
      <c r="A1368" s="30" t="s">
        <v>56</v>
      </c>
      <c r="E1368" s="31" t="s">
        <v>4471</v>
      </c>
    </row>
    <row r="1369" spans="1:5" ht="12.75" customHeight="1">
      <c r="A1369" s="30" t="s">
        <v>57</v>
      </c>
      <c r="E1369" s="32" t="s">
        <v>4</v>
      </c>
    </row>
    <row r="1370" spans="5:5" ht="12.75" customHeight="1">
      <c r="E1370" s="31" t="s">
        <v>4</v>
      </c>
    </row>
    <row r="1371" spans="1:16" ht="12.75" customHeight="1">
      <c r="A1371" t="s">
        <v>50</v>
      </c>
      <c s="6" t="s">
        <v>4472</v>
      </c>
      <c s="6" t="s">
        <v>4473</v>
      </c>
      <c t="s">
        <v>4</v>
      </c>
      <c s="26" t="s">
        <v>4474</v>
      </c>
      <c s="27" t="s">
        <v>284</v>
      </c>
      <c s="28">
        <v>1</v>
      </c>
      <c s="27">
        <v>0</v>
      </c>
      <c s="27">
        <f>ROUND(G1371*H1371,6)</f>
      </c>
      <c r="L1371" s="29">
        <v>0</v>
      </c>
      <c s="24">
        <f>ROUND(ROUND(L1371,2)*ROUND(G1371,3),2)</f>
      </c>
      <c s="27" t="s">
        <v>2797</v>
      </c>
      <c>
        <f>(M1371*21)/100</f>
      </c>
      <c t="s">
        <v>27</v>
      </c>
    </row>
    <row r="1372" spans="1:5" ht="12.75" customHeight="1">
      <c r="A1372" s="30" t="s">
        <v>56</v>
      </c>
      <c r="E1372" s="31" t="s">
        <v>4474</v>
      </c>
    </row>
    <row r="1373" spans="1:5" ht="12.75" customHeight="1">
      <c r="A1373" s="30" t="s">
        <v>57</v>
      </c>
      <c r="E1373" s="32" t="s">
        <v>4</v>
      </c>
    </row>
    <row r="1374" spans="5:5" ht="12.75" customHeight="1">
      <c r="E1374" s="31" t="s">
        <v>4</v>
      </c>
    </row>
    <row r="1375" spans="1:16" ht="12.75" customHeight="1">
      <c r="A1375" t="s">
        <v>50</v>
      </c>
      <c s="6" t="s">
        <v>4475</v>
      </c>
      <c s="6" t="s">
        <v>4476</v>
      </c>
      <c t="s">
        <v>4</v>
      </c>
      <c s="26" t="s">
        <v>4477</v>
      </c>
      <c s="27" t="s">
        <v>284</v>
      </c>
      <c s="28">
        <v>4</v>
      </c>
      <c s="27">
        <v>0</v>
      </c>
      <c s="27">
        <f>ROUND(G1375*H1375,6)</f>
      </c>
      <c r="L1375" s="29">
        <v>0</v>
      </c>
      <c s="24">
        <f>ROUND(ROUND(L1375,2)*ROUND(G1375,3),2)</f>
      </c>
      <c s="27" t="s">
        <v>2797</v>
      </c>
      <c>
        <f>(M1375*21)/100</f>
      </c>
      <c t="s">
        <v>27</v>
      </c>
    </row>
    <row r="1376" spans="1:5" ht="12.75" customHeight="1">
      <c r="A1376" s="30" t="s">
        <v>56</v>
      </c>
      <c r="E1376" s="31" t="s">
        <v>4477</v>
      </c>
    </row>
    <row r="1377" spans="1:5" ht="12.75" customHeight="1">
      <c r="A1377" s="30" t="s">
        <v>57</v>
      </c>
      <c r="E1377" s="32" t="s">
        <v>4</v>
      </c>
    </row>
    <row r="1378" spans="5:5" ht="12.75" customHeight="1">
      <c r="E1378" s="31" t="s">
        <v>4</v>
      </c>
    </row>
    <row r="1379" spans="1:16" ht="12.75" customHeight="1">
      <c r="A1379" t="s">
        <v>50</v>
      </c>
      <c s="6" t="s">
        <v>4478</v>
      </c>
      <c s="6" t="s">
        <v>4479</v>
      </c>
      <c t="s">
        <v>4</v>
      </c>
      <c s="26" t="s">
        <v>4480</v>
      </c>
      <c s="27" t="s">
        <v>284</v>
      </c>
      <c s="28">
        <v>4</v>
      </c>
      <c s="27">
        <v>0</v>
      </c>
      <c s="27">
        <f>ROUND(G1379*H1379,6)</f>
      </c>
      <c r="L1379" s="29">
        <v>0</v>
      </c>
      <c s="24">
        <f>ROUND(ROUND(L1379,2)*ROUND(G1379,3),2)</f>
      </c>
      <c s="27" t="s">
        <v>2797</v>
      </c>
      <c>
        <f>(M1379*21)/100</f>
      </c>
      <c t="s">
        <v>27</v>
      </c>
    </row>
    <row r="1380" spans="1:5" ht="12.75" customHeight="1">
      <c r="A1380" s="30" t="s">
        <v>56</v>
      </c>
      <c r="E1380" s="31" t="s">
        <v>4480</v>
      </c>
    </row>
    <row r="1381" spans="1:5" ht="12.75" customHeight="1">
      <c r="A1381" s="30" t="s">
        <v>57</v>
      </c>
      <c r="E1381" s="32" t="s">
        <v>4</v>
      </c>
    </row>
    <row r="1382" spans="5:5" ht="12.75" customHeight="1">
      <c r="E1382" s="31" t="s">
        <v>4</v>
      </c>
    </row>
    <row r="1383" spans="1:16" ht="12.75" customHeight="1">
      <c r="A1383" t="s">
        <v>50</v>
      </c>
      <c s="6" t="s">
        <v>4481</v>
      </c>
      <c s="6" t="s">
        <v>4482</v>
      </c>
      <c t="s">
        <v>4</v>
      </c>
      <c s="26" t="s">
        <v>4483</v>
      </c>
      <c s="27" t="s">
        <v>284</v>
      </c>
      <c s="28">
        <v>1</v>
      </c>
      <c s="27">
        <v>0</v>
      </c>
      <c s="27">
        <f>ROUND(G1383*H1383,6)</f>
      </c>
      <c r="L1383" s="29">
        <v>0</v>
      </c>
      <c s="24">
        <f>ROUND(ROUND(L1383,2)*ROUND(G1383,3),2)</f>
      </c>
      <c s="27" t="s">
        <v>2797</v>
      </c>
      <c>
        <f>(M1383*21)/100</f>
      </c>
      <c t="s">
        <v>27</v>
      </c>
    </row>
    <row r="1384" spans="1:5" ht="12.75" customHeight="1">
      <c r="A1384" s="30" t="s">
        <v>56</v>
      </c>
      <c r="E1384" s="31" t="s">
        <v>4483</v>
      </c>
    </row>
    <row r="1385" spans="1:5" ht="12.75" customHeight="1">
      <c r="A1385" s="30" t="s">
        <v>57</v>
      </c>
      <c r="E1385" s="32" t="s">
        <v>4</v>
      </c>
    </row>
    <row r="1386" spans="5:5" ht="12.75" customHeight="1">
      <c r="E1386" s="31" t="s">
        <v>4</v>
      </c>
    </row>
    <row r="1387" spans="1:16" ht="12.75" customHeight="1">
      <c r="A1387" t="s">
        <v>50</v>
      </c>
      <c s="6" t="s">
        <v>4484</v>
      </c>
      <c s="6" t="s">
        <v>4485</v>
      </c>
      <c t="s">
        <v>4</v>
      </c>
      <c s="26" t="s">
        <v>4480</v>
      </c>
      <c s="27" t="s">
        <v>284</v>
      </c>
      <c s="28">
        <v>2</v>
      </c>
      <c s="27">
        <v>0</v>
      </c>
      <c s="27">
        <f>ROUND(G1387*H1387,6)</f>
      </c>
      <c r="L1387" s="29">
        <v>0</v>
      </c>
      <c s="24">
        <f>ROUND(ROUND(L1387,2)*ROUND(G1387,3),2)</f>
      </c>
      <c s="27" t="s">
        <v>2797</v>
      </c>
      <c>
        <f>(M1387*21)/100</f>
      </c>
      <c t="s">
        <v>27</v>
      </c>
    </row>
    <row r="1388" spans="1:5" ht="12.75" customHeight="1">
      <c r="A1388" s="30" t="s">
        <v>56</v>
      </c>
      <c r="E1388" s="31" t="s">
        <v>4480</v>
      </c>
    </row>
    <row r="1389" spans="1:5" ht="12.75" customHeight="1">
      <c r="A1389" s="30" t="s">
        <v>57</v>
      </c>
      <c r="E1389" s="32" t="s">
        <v>4</v>
      </c>
    </row>
    <row r="1390" spans="5:5" ht="12.75" customHeight="1">
      <c r="E1390" s="31" t="s">
        <v>4</v>
      </c>
    </row>
    <row r="1391" spans="1:16" ht="12.75" customHeight="1">
      <c r="A1391" t="s">
        <v>50</v>
      </c>
      <c s="6" t="s">
        <v>4486</v>
      </c>
      <c s="6" t="s">
        <v>4487</v>
      </c>
      <c t="s">
        <v>4</v>
      </c>
      <c s="26" t="s">
        <v>4488</v>
      </c>
      <c s="27" t="s">
        <v>3614</v>
      </c>
      <c s="28">
        <v>2</v>
      </c>
      <c s="27">
        <v>0</v>
      </c>
      <c s="27">
        <f>ROUND(G1391*H1391,6)</f>
      </c>
      <c r="L1391" s="29">
        <v>0</v>
      </c>
      <c s="24">
        <f>ROUND(ROUND(L1391,2)*ROUND(G1391,3),2)</f>
      </c>
      <c s="27" t="s">
        <v>2797</v>
      </c>
      <c>
        <f>(M1391*21)/100</f>
      </c>
      <c t="s">
        <v>27</v>
      </c>
    </row>
    <row r="1392" spans="1:5" ht="12.75" customHeight="1">
      <c r="A1392" s="30" t="s">
        <v>56</v>
      </c>
      <c r="E1392" s="31" t="s">
        <v>4488</v>
      </c>
    </row>
    <row r="1393" spans="1:5" ht="12.75" customHeight="1">
      <c r="A1393" s="30" t="s">
        <v>57</v>
      </c>
      <c r="E1393" s="32" t="s">
        <v>4</v>
      </c>
    </row>
    <row r="1394" spans="5:5" ht="12.75" customHeight="1">
      <c r="E1394" s="31" t="s">
        <v>4</v>
      </c>
    </row>
    <row r="1395" spans="1:16" ht="12.75" customHeight="1">
      <c r="A1395" t="s">
        <v>50</v>
      </c>
      <c s="6" t="s">
        <v>4489</v>
      </c>
      <c s="6" t="s">
        <v>4490</v>
      </c>
      <c t="s">
        <v>4</v>
      </c>
      <c s="26" t="s">
        <v>4491</v>
      </c>
      <c s="27" t="s">
        <v>3614</v>
      </c>
      <c s="28">
        <v>4</v>
      </c>
      <c s="27">
        <v>0</v>
      </c>
      <c s="27">
        <f>ROUND(G1395*H1395,6)</f>
      </c>
      <c r="L1395" s="29">
        <v>0</v>
      </c>
      <c s="24">
        <f>ROUND(ROUND(L1395,2)*ROUND(G1395,3),2)</f>
      </c>
      <c s="27" t="s">
        <v>2797</v>
      </c>
      <c>
        <f>(M1395*21)/100</f>
      </c>
      <c t="s">
        <v>27</v>
      </c>
    </row>
    <row r="1396" spans="1:5" ht="12.75" customHeight="1">
      <c r="A1396" s="30" t="s">
        <v>56</v>
      </c>
      <c r="E1396" s="31" t="s">
        <v>4491</v>
      </c>
    </row>
    <row r="1397" spans="1:5" ht="12.75" customHeight="1">
      <c r="A1397" s="30" t="s">
        <v>57</v>
      </c>
      <c r="E1397" s="32" t="s">
        <v>4</v>
      </c>
    </row>
    <row r="1398" spans="5:5" ht="12.75" customHeight="1">
      <c r="E1398" s="31" t="s">
        <v>4</v>
      </c>
    </row>
    <row r="1399" spans="1:16" ht="12.75" customHeight="1">
      <c r="A1399" t="s">
        <v>50</v>
      </c>
      <c s="6" t="s">
        <v>4492</v>
      </c>
      <c s="6" t="s">
        <v>4493</v>
      </c>
      <c t="s">
        <v>4</v>
      </c>
      <c s="26" t="s">
        <v>4494</v>
      </c>
      <c s="27" t="s">
        <v>3614</v>
      </c>
      <c s="28">
        <v>4</v>
      </c>
      <c s="27">
        <v>0</v>
      </c>
      <c s="27">
        <f>ROUND(G1399*H1399,6)</f>
      </c>
      <c r="L1399" s="29">
        <v>0</v>
      </c>
      <c s="24">
        <f>ROUND(ROUND(L1399,2)*ROUND(G1399,3),2)</f>
      </c>
      <c s="27" t="s">
        <v>2797</v>
      </c>
      <c>
        <f>(M1399*21)/100</f>
      </c>
      <c t="s">
        <v>27</v>
      </c>
    </row>
    <row r="1400" spans="1:5" ht="12.75" customHeight="1">
      <c r="A1400" s="30" t="s">
        <v>56</v>
      </c>
      <c r="E1400" s="31" t="s">
        <v>4494</v>
      </c>
    </row>
    <row r="1401" spans="1:5" ht="12.75" customHeight="1">
      <c r="A1401" s="30" t="s">
        <v>57</v>
      </c>
      <c r="E1401" s="32" t="s">
        <v>4</v>
      </c>
    </row>
    <row r="1402" spans="5:5" ht="12.75" customHeight="1">
      <c r="E1402" s="31" t="s">
        <v>4</v>
      </c>
    </row>
    <row r="1403" spans="1:16" ht="12.75" customHeight="1">
      <c r="A1403" t="s">
        <v>50</v>
      </c>
      <c s="6" t="s">
        <v>4495</v>
      </c>
      <c s="6" t="s">
        <v>4496</v>
      </c>
      <c t="s">
        <v>4</v>
      </c>
      <c s="26" t="s">
        <v>4491</v>
      </c>
      <c s="27" t="s">
        <v>3614</v>
      </c>
      <c s="28">
        <v>4</v>
      </c>
      <c s="27">
        <v>0</v>
      </c>
      <c s="27">
        <f>ROUND(G1403*H1403,6)</f>
      </c>
      <c r="L1403" s="29">
        <v>0</v>
      </c>
      <c s="24">
        <f>ROUND(ROUND(L1403,2)*ROUND(G1403,3),2)</f>
      </c>
      <c s="27" t="s">
        <v>2797</v>
      </c>
      <c>
        <f>(M1403*21)/100</f>
      </c>
      <c t="s">
        <v>27</v>
      </c>
    </row>
    <row r="1404" spans="1:5" ht="12.75" customHeight="1">
      <c r="A1404" s="30" t="s">
        <v>56</v>
      </c>
      <c r="E1404" s="31" t="s">
        <v>4491</v>
      </c>
    </row>
    <row r="1405" spans="1:5" ht="12.75" customHeight="1">
      <c r="A1405" s="30" t="s">
        <v>57</v>
      </c>
      <c r="E1405" s="32" t="s">
        <v>4</v>
      </c>
    </row>
    <row r="1406" spans="5:5" ht="12.75" customHeight="1">
      <c r="E1406" s="31" t="s">
        <v>4</v>
      </c>
    </row>
    <row r="1407" spans="1:16" ht="12.75" customHeight="1">
      <c r="A1407" t="s">
        <v>50</v>
      </c>
      <c s="6" t="s">
        <v>4497</v>
      </c>
      <c s="6" t="s">
        <v>4498</v>
      </c>
      <c t="s">
        <v>4</v>
      </c>
      <c s="26" t="s">
        <v>4499</v>
      </c>
      <c s="27" t="s">
        <v>3614</v>
      </c>
      <c s="28">
        <v>3</v>
      </c>
      <c s="27">
        <v>0</v>
      </c>
      <c s="27">
        <f>ROUND(G1407*H1407,6)</f>
      </c>
      <c r="L1407" s="29">
        <v>0</v>
      </c>
      <c s="24">
        <f>ROUND(ROUND(L1407,2)*ROUND(G1407,3),2)</f>
      </c>
      <c s="27" t="s">
        <v>2797</v>
      </c>
      <c>
        <f>(M1407*21)/100</f>
      </c>
      <c t="s">
        <v>27</v>
      </c>
    </row>
    <row r="1408" spans="1:5" ht="12.75" customHeight="1">
      <c r="A1408" s="30" t="s">
        <v>56</v>
      </c>
      <c r="E1408" s="31" t="s">
        <v>4499</v>
      </c>
    </row>
    <row r="1409" spans="1:5" ht="12.75" customHeight="1">
      <c r="A1409" s="30" t="s">
        <v>57</v>
      </c>
      <c r="E1409" s="32" t="s">
        <v>4</v>
      </c>
    </row>
    <row r="1410" spans="5:5" ht="12.75" customHeight="1">
      <c r="E1410" s="31" t="s">
        <v>4</v>
      </c>
    </row>
    <row r="1411" spans="1:16" ht="12.75" customHeight="1">
      <c r="A1411" t="s">
        <v>50</v>
      </c>
      <c s="6" t="s">
        <v>4500</v>
      </c>
      <c s="6" t="s">
        <v>4501</v>
      </c>
      <c t="s">
        <v>4</v>
      </c>
      <c s="26" t="s">
        <v>4502</v>
      </c>
      <c s="27" t="s">
        <v>3614</v>
      </c>
      <c s="28">
        <v>3</v>
      </c>
      <c s="27">
        <v>0</v>
      </c>
      <c s="27">
        <f>ROUND(G1411*H1411,6)</f>
      </c>
      <c r="L1411" s="29">
        <v>0</v>
      </c>
      <c s="24">
        <f>ROUND(ROUND(L1411,2)*ROUND(G1411,3),2)</f>
      </c>
      <c s="27" t="s">
        <v>2797</v>
      </c>
      <c>
        <f>(M1411*21)/100</f>
      </c>
      <c t="s">
        <v>27</v>
      </c>
    </row>
    <row r="1412" spans="1:5" ht="12.75" customHeight="1">
      <c r="A1412" s="30" t="s">
        <v>56</v>
      </c>
      <c r="E1412" s="31" t="s">
        <v>4502</v>
      </c>
    </row>
    <row r="1413" spans="1:5" ht="12.75" customHeight="1">
      <c r="A1413" s="30" t="s">
        <v>57</v>
      </c>
      <c r="E1413" s="32" t="s">
        <v>4</v>
      </c>
    </row>
    <row r="1414" spans="5:5" ht="12.75" customHeight="1">
      <c r="E1414" s="31" t="s">
        <v>4</v>
      </c>
    </row>
    <row r="1415" spans="1:16" ht="12.75" customHeight="1">
      <c r="A1415" t="s">
        <v>50</v>
      </c>
      <c s="6" t="s">
        <v>4503</v>
      </c>
      <c s="6" t="s">
        <v>4504</v>
      </c>
      <c t="s">
        <v>4</v>
      </c>
      <c s="26" t="s">
        <v>4505</v>
      </c>
      <c s="27" t="s">
        <v>284</v>
      </c>
      <c s="28">
        <v>1</v>
      </c>
      <c s="27">
        <v>0</v>
      </c>
      <c s="27">
        <f>ROUND(G1415*H1415,6)</f>
      </c>
      <c r="L1415" s="29">
        <v>0</v>
      </c>
      <c s="24">
        <f>ROUND(ROUND(L1415,2)*ROUND(G1415,3),2)</f>
      </c>
      <c s="27" t="s">
        <v>2797</v>
      </c>
      <c>
        <f>(M1415*21)/100</f>
      </c>
      <c t="s">
        <v>27</v>
      </c>
    </row>
    <row r="1416" spans="1:5" ht="12.75" customHeight="1">
      <c r="A1416" s="30" t="s">
        <v>56</v>
      </c>
      <c r="E1416" s="31" t="s">
        <v>4505</v>
      </c>
    </row>
    <row r="1417" spans="1:5" ht="12.75" customHeight="1">
      <c r="A1417" s="30" t="s">
        <v>57</v>
      </c>
      <c r="E1417" s="32" t="s">
        <v>4</v>
      </c>
    </row>
    <row r="1418" spans="5:5" ht="12.75" customHeight="1">
      <c r="E1418" s="31" t="s">
        <v>4</v>
      </c>
    </row>
    <row r="1419" spans="1:16" ht="12.75" customHeight="1">
      <c r="A1419" t="s">
        <v>50</v>
      </c>
      <c s="6" t="s">
        <v>4506</v>
      </c>
      <c s="6" t="s">
        <v>4507</v>
      </c>
      <c t="s">
        <v>4</v>
      </c>
      <c s="26" t="s">
        <v>4508</v>
      </c>
      <c s="27" t="s">
        <v>284</v>
      </c>
      <c s="28">
        <v>1</v>
      </c>
      <c s="27">
        <v>0</v>
      </c>
      <c s="27">
        <f>ROUND(G1419*H1419,6)</f>
      </c>
      <c r="L1419" s="29">
        <v>0</v>
      </c>
      <c s="24">
        <f>ROUND(ROUND(L1419,2)*ROUND(G1419,3),2)</f>
      </c>
      <c s="27" t="s">
        <v>2797</v>
      </c>
      <c>
        <f>(M1419*21)/100</f>
      </c>
      <c t="s">
        <v>27</v>
      </c>
    </row>
    <row r="1420" spans="1:5" ht="12.75" customHeight="1">
      <c r="A1420" s="30" t="s">
        <v>56</v>
      </c>
      <c r="E1420" s="31" t="s">
        <v>4508</v>
      </c>
    </row>
    <row r="1421" spans="1:5" ht="12.75" customHeight="1">
      <c r="A1421" s="30" t="s">
        <v>57</v>
      </c>
      <c r="E1421" s="32" t="s">
        <v>4</v>
      </c>
    </row>
    <row r="1422" spans="5:5" ht="12.75" customHeight="1">
      <c r="E1422" s="31" t="s">
        <v>4</v>
      </c>
    </row>
    <row r="1423" spans="1:13" ht="12.75" customHeight="1">
      <c r="A1423" t="s">
        <v>47</v>
      </c>
      <c r="C1423" s="7" t="s">
        <v>4509</v>
      </c>
      <c r="E1423" s="25" t="s">
        <v>4510</v>
      </c>
      <c r="J1423" s="24">
        <f>0</f>
      </c>
      <c s="24">
        <f>0</f>
      </c>
      <c s="24">
        <f>0+L1424+L1428</f>
      </c>
      <c s="24">
        <f>0+M1424+M1428</f>
      </c>
    </row>
    <row r="1424" spans="1:16" ht="12.75" customHeight="1">
      <c r="A1424" t="s">
        <v>50</v>
      </c>
      <c s="6" t="s">
        <v>4511</v>
      </c>
      <c s="6" t="s">
        <v>4512</v>
      </c>
      <c t="s">
        <v>4</v>
      </c>
      <c s="26" t="s">
        <v>4513</v>
      </c>
      <c s="27" t="s">
        <v>284</v>
      </c>
      <c s="28">
        <v>4</v>
      </c>
      <c s="27">
        <v>0</v>
      </c>
      <c s="27">
        <f>ROUND(G1424*H1424,6)</f>
      </c>
      <c r="L1424" s="29">
        <v>0</v>
      </c>
      <c s="24">
        <f>ROUND(ROUND(L1424,2)*ROUND(G1424,3),2)</f>
      </c>
      <c s="27" t="s">
        <v>2797</v>
      </c>
      <c>
        <f>(M1424*21)/100</f>
      </c>
      <c t="s">
        <v>27</v>
      </c>
    </row>
    <row r="1425" spans="1:5" ht="12.75" customHeight="1">
      <c r="A1425" s="30" t="s">
        <v>56</v>
      </c>
      <c r="E1425" s="31" t="s">
        <v>4513</v>
      </c>
    </row>
    <row r="1426" spans="1:5" ht="12.75" customHeight="1">
      <c r="A1426" s="30" t="s">
        <v>57</v>
      </c>
      <c r="E1426" s="32" t="s">
        <v>4</v>
      </c>
    </row>
    <row r="1427" spans="5:5" ht="12.75" customHeight="1">
      <c r="E1427" s="31" t="s">
        <v>4</v>
      </c>
    </row>
    <row r="1428" spans="1:16" ht="12.75" customHeight="1">
      <c r="A1428" t="s">
        <v>50</v>
      </c>
      <c s="6" t="s">
        <v>4514</v>
      </c>
      <c s="6" t="s">
        <v>4515</v>
      </c>
      <c t="s">
        <v>4</v>
      </c>
      <c s="26" t="s">
        <v>4398</v>
      </c>
      <c s="27" t="s">
        <v>284</v>
      </c>
      <c s="28">
        <v>4</v>
      </c>
      <c s="27">
        <v>0</v>
      </c>
      <c s="27">
        <f>ROUND(G1428*H1428,6)</f>
      </c>
      <c r="L1428" s="29">
        <v>0</v>
      </c>
      <c s="24">
        <f>ROUND(ROUND(L1428,2)*ROUND(G1428,3),2)</f>
      </c>
      <c s="27" t="s">
        <v>2797</v>
      </c>
      <c>
        <f>(M1428*21)/100</f>
      </c>
      <c t="s">
        <v>27</v>
      </c>
    </row>
    <row r="1429" spans="1:5" ht="12.75" customHeight="1">
      <c r="A1429" s="30" t="s">
        <v>56</v>
      </c>
      <c r="E1429" s="31" t="s">
        <v>4398</v>
      </c>
    </row>
    <row r="1430" spans="1:5" ht="12.75" customHeight="1">
      <c r="A1430" s="30" t="s">
        <v>57</v>
      </c>
      <c r="E1430" s="32" t="s">
        <v>4</v>
      </c>
    </row>
    <row r="1431" spans="5:5" ht="12.75" customHeight="1">
      <c r="E1431" s="31" t="s">
        <v>4</v>
      </c>
    </row>
    <row r="1432" spans="1:13" ht="12.75" customHeight="1">
      <c r="A1432" t="s">
        <v>47</v>
      </c>
      <c r="C1432" s="7" t="s">
        <v>4516</v>
      </c>
      <c r="E1432" s="25" t="s">
        <v>4517</v>
      </c>
      <c r="J1432" s="24">
        <f>0</f>
      </c>
      <c s="24">
        <f>0</f>
      </c>
      <c s="24">
        <f>0+L1433+L1437</f>
      </c>
      <c s="24">
        <f>0+M1433+M1437</f>
      </c>
    </row>
    <row r="1433" spans="1:16" ht="12.75" customHeight="1">
      <c r="A1433" t="s">
        <v>50</v>
      </c>
      <c s="6" t="s">
        <v>4518</v>
      </c>
      <c s="6" t="s">
        <v>4519</v>
      </c>
      <c t="s">
        <v>4</v>
      </c>
      <c s="26" t="s">
        <v>4520</v>
      </c>
      <c s="27" t="s">
        <v>284</v>
      </c>
      <c s="28">
        <v>4</v>
      </c>
      <c s="27">
        <v>0</v>
      </c>
      <c s="27">
        <f>ROUND(G1433*H1433,6)</f>
      </c>
      <c r="L1433" s="29">
        <v>0</v>
      </c>
      <c s="24">
        <f>ROUND(ROUND(L1433,2)*ROUND(G1433,3),2)</f>
      </c>
      <c s="27" t="s">
        <v>2797</v>
      </c>
      <c>
        <f>(M1433*21)/100</f>
      </c>
      <c t="s">
        <v>27</v>
      </c>
    </row>
    <row r="1434" spans="1:5" ht="12.75" customHeight="1">
      <c r="A1434" s="30" t="s">
        <v>56</v>
      </c>
      <c r="E1434" s="31" t="s">
        <v>4520</v>
      </c>
    </row>
    <row r="1435" spans="1:5" ht="12.75" customHeight="1">
      <c r="A1435" s="30" t="s">
        <v>57</v>
      </c>
      <c r="E1435" s="32" t="s">
        <v>4</v>
      </c>
    </row>
    <row r="1436" spans="5:5" ht="12.75" customHeight="1">
      <c r="E1436" s="31" t="s">
        <v>4</v>
      </c>
    </row>
    <row r="1437" spans="1:16" ht="12.75" customHeight="1">
      <c r="A1437" t="s">
        <v>50</v>
      </c>
      <c s="6" t="s">
        <v>4521</v>
      </c>
      <c s="6" t="s">
        <v>4522</v>
      </c>
      <c t="s">
        <v>4</v>
      </c>
      <c s="26" t="s">
        <v>4398</v>
      </c>
      <c s="27" t="s">
        <v>284</v>
      </c>
      <c s="28">
        <v>4</v>
      </c>
      <c s="27">
        <v>0</v>
      </c>
      <c s="27">
        <f>ROUND(G1437*H1437,6)</f>
      </c>
      <c r="L1437" s="29">
        <v>0</v>
      </c>
      <c s="24">
        <f>ROUND(ROUND(L1437,2)*ROUND(G1437,3),2)</f>
      </c>
      <c s="27" t="s">
        <v>2797</v>
      </c>
      <c>
        <f>(M1437*21)/100</f>
      </c>
      <c t="s">
        <v>27</v>
      </c>
    </row>
    <row r="1438" spans="1:5" ht="12.75" customHeight="1">
      <c r="A1438" s="30" t="s">
        <v>56</v>
      </c>
      <c r="E1438" s="31" t="s">
        <v>4398</v>
      </c>
    </row>
    <row r="1439" spans="1:5" ht="12.75" customHeight="1">
      <c r="A1439" s="30" t="s">
        <v>57</v>
      </c>
      <c r="E1439" s="32" t="s">
        <v>4</v>
      </c>
    </row>
    <row r="1440" spans="5:5" ht="12.75" customHeight="1">
      <c r="E1440" s="31" t="s">
        <v>4</v>
      </c>
    </row>
    <row r="1441" spans="1:13" ht="12.75" customHeight="1">
      <c r="A1441" t="s">
        <v>47</v>
      </c>
      <c r="C1441" s="7" t="s">
        <v>4523</v>
      </c>
      <c r="E1441" s="25" t="s">
        <v>4524</v>
      </c>
      <c r="J1441" s="24">
        <f>0</f>
      </c>
      <c s="24">
        <f>0</f>
      </c>
      <c s="24">
        <f>0+L1442+L1446+L1450+L1454+L1458+L1462+L1466</f>
      </c>
      <c s="24">
        <f>0+M1442+M1446+M1450+M1454+M1458+M1462+M1466</f>
      </c>
    </row>
    <row r="1442" spans="1:16" ht="12.75" customHeight="1">
      <c r="A1442" t="s">
        <v>50</v>
      </c>
      <c s="6" t="s">
        <v>4525</v>
      </c>
      <c s="6" t="s">
        <v>4526</v>
      </c>
      <c t="s">
        <v>4</v>
      </c>
      <c s="26" t="s">
        <v>4527</v>
      </c>
      <c s="27" t="s">
        <v>1918</v>
      </c>
      <c s="28">
        <v>1</v>
      </c>
      <c s="27">
        <v>0</v>
      </c>
      <c s="27">
        <f>ROUND(G1442*H1442,6)</f>
      </c>
      <c r="L1442" s="29">
        <v>0</v>
      </c>
      <c s="24">
        <f>ROUND(ROUND(L1442,2)*ROUND(G1442,3),2)</f>
      </c>
      <c s="27" t="s">
        <v>2797</v>
      </c>
      <c>
        <f>(M1442*21)/100</f>
      </c>
      <c t="s">
        <v>27</v>
      </c>
    </row>
    <row r="1443" spans="1:5" ht="12.75" customHeight="1">
      <c r="A1443" s="30" t="s">
        <v>56</v>
      </c>
      <c r="E1443" s="31" t="s">
        <v>4527</v>
      </c>
    </row>
    <row r="1444" spans="1:5" ht="12.75" customHeight="1">
      <c r="A1444" s="30" t="s">
        <v>57</v>
      </c>
      <c r="E1444" s="32" t="s">
        <v>4</v>
      </c>
    </row>
    <row r="1445" spans="5:5" ht="12.75" customHeight="1">
      <c r="E1445" s="31" t="s">
        <v>4</v>
      </c>
    </row>
    <row r="1446" spans="1:16" ht="12.75" customHeight="1">
      <c r="A1446" t="s">
        <v>50</v>
      </c>
      <c s="6" t="s">
        <v>4528</v>
      </c>
      <c s="6" t="s">
        <v>4529</v>
      </c>
      <c t="s">
        <v>4</v>
      </c>
      <c s="26" t="s">
        <v>4530</v>
      </c>
      <c s="27" t="s">
        <v>1085</v>
      </c>
      <c s="28">
        <v>20</v>
      </c>
      <c s="27">
        <v>0</v>
      </c>
      <c s="27">
        <f>ROUND(G1446*H1446,6)</f>
      </c>
      <c r="L1446" s="29">
        <v>0</v>
      </c>
      <c s="24">
        <f>ROUND(ROUND(L1446,2)*ROUND(G1446,3),2)</f>
      </c>
      <c s="27" t="s">
        <v>2797</v>
      </c>
      <c>
        <f>(M1446*21)/100</f>
      </c>
      <c t="s">
        <v>27</v>
      </c>
    </row>
    <row r="1447" spans="1:5" ht="12.75" customHeight="1">
      <c r="A1447" s="30" t="s">
        <v>56</v>
      </c>
      <c r="E1447" s="31" t="s">
        <v>4530</v>
      </c>
    </row>
    <row r="1448" spans="1:5" ht="12.75" customHeight="1">
      <c r="A1448" s="30" t="s">
        <v>57</v>
      </c>
      <c r="E1448" s="32" t="s">
        <v>4</v>
      </c>
    </row>
    <row r="1449" spans="5:5" ht="12.75" customHeight="1">
      <c r="E1449" s="31" t="s">
        <v>4</v>
      </c>
    </row>
    <row r="1450" spans="1:16" ht="12.75" customHeight="1">
      <c r="A1450" t="s">
        <v>50</v>
      </c>
      <c s="6" t="s">
        <v>4531</v>
      </c>
      <c s="6" t="s">
        <v>4532</v>
      </c>
      <c t="s">
        <v>4</v>
      </c>
      <c s="26" t="s">
        <v>4533</v>
      </c>
      <c s="27" t="s">
        <v>264</v>
      </c>
      <c s="28">
        <v>4</v>
      </c>
      <c s="27">
        <v>0</v>
      </c>
      <c s="27">
        <f>ROUND(G1450*H1450,6)</f>
      </c>
      <c r="L1450" s="29">
        <v>0</v>
      </c>
      <c s="24">
        <f>ROUND(ROUND(L1450,2)*ROUND(G1450,3),2)</f>
      </c>
      <c s="27" t="s">
        <v>2797</v>
      </c>
      <c>
        <f>(M1450*21)/100</f>
      </c>
      <c t="s">
        <v>27</v>
      </c>
    </row>
    <row r="1451" spans="1:5" ht="12.75" customHeight="1">
      <c r="A1451" s="30" t="s">
        <v>56</v>
      </c>
      <c r="E1451" s="31" t="s">
        <v>4533</v>
      </c>
    </row>
    <row r="1452" spans="1:5" ht="12.75" customHeight="1">
      <c r="A1452" s="30" t="s">
        <v>57</v>
      </c>
      <c r="E1452" s="32" t="s">
        <v>4</v>
      </c>
    </row>
    <row r="1453" spans="5:5" ht="12.75" customHeight="1">
      <c r="E1453" s="31" t="s">
        <v>4</v>
      </c>
    </row>
    <row r="1454" spans="1:16" ht="12.75" customHeight="1">
      <c r="A1454" t="s">
        <v>50</v>
      </c>
      <c s="6" t="s">
        <v>4534</v>
      </c>
      <c s="6" t="s">
        <v>4535</v>
      </c>
      <c t="s">
        <v>4</v>
      </c>
      <c s="26" t="s">
        <v>4536</v>
      </c>
      <c s="27" t="s">
        <v>1918</v>
      </c>
      <c s="28">
        <v>1</v>
      </c>
      <c s="27">
        <v>0</v>
      </c>
      <c s="27">
        <f>ROUND(G1454*H1454,6)</f>
      </c>
      <c r="L1454" s="29">
        <v>0</v>
      </c>
      <c s="24">
        <f>ROUND(ROUND(L1454,2)*ROUND(G1454,3),2)</f>
      </c>
      <c s="27" t="s">
        <v>2797</v>
      </c>
      <c>
        <f>(M1454*21)/100</f>
      </c>
      <c t="s">
        <v>27</v>
      </c>
    </row>
    <row r="1455" spans="1:5" ht="12.75" customHeight="1">
      <c r="A1455" s="30" t="s">
        <v>56</v>
      </c>
      <c r="E1455" s="31" t="s">
        <v>4536</v>
      </c>
    </row>
    <row r="1456" spans="1:5" ht="12.75" customHeight="1">
      <c r="A1456" s="30" t="s">
        <v>57</v>
      </c>
      <c r="E1456" s="32" t="s">
        <v>4</v>
      </c>
    </row>
    <row r="1457" spans="5:5" ht="12.75" customHeight="1">
      <c r="E1457" s="31" t="s">
        <v>4</v>
      </c>
    </row>
    <row r="1458" spans="1:16" ht="12.75" customHeight="1">
      <c r="A1458" t="s">
        <v>50</v>
      </c>
      <c s="6" t="s">
        <v>4537</v>
      </c>
      <c s="6" t="s">
        <v>4538</v>
      </c>
      <c t="s">
        <v>4</v>
      </c>
      <c s="26" t="s">
        <v>4539</v>
      </c>
      <c s="27" t="s">
        <v>264</v>
      </c>
      <c s="28">
        <v>1</v>
      </c>
      <c s="27">
        <v>0</v>
      </c>
      <c s="27">
        <f>ROUND(G1458*H1458,6)</f>
      </c>
      <c r="L1458" s="29">
        <v>0</v>
      </c>
      <c s="24">
        <f>ROUND(ROUND(L1458,2)*ROUND(G1458,3),2)</f>
      </c>
      <c s="27" t="s">
        <v>2797</v>
      </c>
      <c>
        <f>(M1458*21)/100</f>
      </c>
      <c t="s">
        <v>27</v>
      </c>
    </row>
    <row r="1459" spans="1:5" ht="12.75" customHeight="1">
      <c r="A1459" s="30" t="s">
        <v>56</v>
      </c>
      <c r="E1459" s="31" t="s">
        <v>4539</v>
      </c>
    </row>
    <row r="1460" spans="1:5" ht="12.75" customHeight="1">
      <c r="A1460" s="30" t="s">
        <v>57</v>
      </c>
      <c r="E1460" s="32" t="s">
        <v>4</v>
      </c>
    </row>
    <row r="1461" spans="5:5" ht="12.75" customHeight="1">
      <c r="E1461" s="31" t="s">
        <v>4</v>
      </c>
    </row>
    <row r="1462" spans="1:16" ht="12.75" customHeight="1">
      <c r="A1462" t="s">
        <v>50</v>
      </c>
      <c s="6" t="s">
        <v>4540</v>
      </c>
      <c s="6" t="s">
        <v>4541</v>
      </c>
      <c t="s">
        <v>4</v>
      </c>
      <c s="26" t="s">
        <v>4542</v>
      </c>
      <c s="27" t="s">
        <v>1918</v>
      </c>
      <c s="28">
        <v>1</v>
      </c>
      <c s="27">
        <v>0</v>
      </c>
      <c s="27">
        <f>ROUND(G1462*H1462,6)</f>
      </c>
      <c r="L1462" s="29">
        <v>0</v>
      </c>
      <c s="24">
        <f>ROUND(ROUND(L1462,2)*ROUND(G1462,3),2)</f>
      </c>
      <c s="27" t="s">
        <v>2797</v>
      </c>
      <c>
        <f>(M1462*21)/100</f>
      </c>
      <c t="s">
        <v>27</v>
      </c>
    </row>
    <row r="1463" spans="1:5" ht="12.75" customHeight="1">
      <c r="A1463" s="30" t="s">
        <v>56</v>
      </c>
      <c r="E1463" s="31" t="s">
        <v>4542</v>
      </c>
    </row>
    <row r="1464" spans="1:5" ht="12.75" customHeight="1">
      <c r="A1464" s="30" t="s">
        <v>57</v>
      </c>
      <c r="E1464" s="32" t="s">
        <v>4</v>
      </c>
    </row>
    <row r="1465" spans="5:5" ht="12.75" customHeight="1">
      <c r="E1465" s="31" t="s">
        <v>4</v>
      </c>
    </row>
    <row r="1466" spans="1:16" ht="12.75" customHeight="1">
      <c r="A1466" t="s">
        <v>50</v>
      </c>
      <c s="6" t="s">
        <v>4543</v>
      </c>
      <c s="6" t="s">
        <v>4544</v>
      </c>
      <c t="s">
        <v>4</v>
      </c>
      <c s="26" t="s">
        <v>4545</v>
      </c>
      <c s="27" t="s">
        <v>1918</v>
      </c>
      <c s="28">
        <v>1</v>
      </c>
      <c s="27">
        <v>0</v>
      </c>
      <c s="27">
        <f>ROUND(G1466*H1466,6)</f>
      </c>
      <c r="L1466" s="29">
        <v>0</v>
      </c>
      <c s="24">
        <f>ROUND(ROUND(L1466,2)*ROUND(G1466,3),2)</f>
      </c>
      <c s="27" t="s">
        <v>2797</v>
      </c>
      <c>
        <f>(M1466*21)/100</f>
      </c>
      <c t="s">
        <v>27</v>
      </c>
    </row>
    <row r="1467" spans="1:5" ht="12.75" customHeight="1">
      <c r="A1467" s="30" t="s">
        <v>56</v>
      </c>
      <c r="E1467" s="31" t="s">
        <v>4545</v>
      </c>
    </row>
    <row r="1468" spans="1:5" ht="12.75" customHeight="1">
      <c r="A1468" s="30" t="s">
        <v>57</v>
      </c>
      <c r="E1468" s="32" t="s">
        <v>4</v>
      </c>
    </row>
    <row r="1469" spans="5:5" ht="12.75" customHeight="1">
      <c r="E1469" s="31" t="s">
        <v>4</v>
      </c>
    </row>
    <row r="1470" spans="1:13" ht="12.75" customHeight="1">
      <c r="A1470" t="s">
        <v>47</v>
      </c>
      <c r="C1470" s="7" t="s">
        <v>3602</v>
      </c>
      <c r="E1470" s="25" t="s">
        <v>4546</v>
      </c>
      <c r="J1470" s="24">
        <f>0</f>
      </c>
      <c s="24">
        <f>0</f>
      </c>
      <c s="24">
        <f>0+L1471+L1475+L1479+L1483+L1487+L1491</f>
      </c>
      <c s="24">
        <f>0+M1471+M1475+M1479+M1483+M1487+M1491</f>
      </c>
    </row>
    <row r="1471" spans="1:16" ht="12.75" customHeight="1">
      <c r="A1471" t="s">
        <v>50</v>
      </c>
      <c s="6" t="s">
        <v>4547</v>
      </c>
      <c s="6" t="s">
        <v>4548</v>
      </c>
      <c t="s">
        <v>4</v>
      </c>
      <c s="26" t="s">
        <v>4549</v>
      </c>
      <c s="27" t="s">
        <v>284</v>
      </c>
      <c s="28">
        <v>1</v>
      </c>
      <c s="27">
        <v>0</v>
      </c>
      <c s="27">
        <f>ROUND(G1471*H1471,6)</f>
      </c>
      <c r="L1471" s="29">
        <v>0</v>
      </c>
      <c s="24">
        <f>ROUND(ROUND(L1471,2)*ROUND(G1471,3),2)</f>
      </c>
      <c s="27" t="s">
        <v>2797</v>
      </c>
      <c>
        <f>(M1471*21)/100</f>
      </c>
      <c t="s">
        <v>27</v>
      </c>
    </row>
    <row r="1472" spans="1:5" ht="12.75" customHeight="1">
      <c r="A1472" s="30" t="s">
        <v>56</v>
      </c>
      <c r="E1472" s="31" t="s">
        <v>4549</v>
      </c>
    </row>
    <row r="1473" spans="1:5" ht="12.75" customHeight="1">
      <c r="A1473" s="30" t="s">
        <v>57</v>
      </c>
      <c r="E1473" s="32" t="s">
        <v>4</v>
      </c>
    </row>
    <row r="1474" spans="5:5" ht="12.75" customHeight="1">
      <c r="E1474" s="31" t="s">
        <v>4</v>
      </c>
    </row>
    <row r="1475" spans="1:16" ht="12.75" customHeight="1">
      <c r="A1475" t="s">
        <v>50</v>
      </c>
      <c s="6" t="s">
        <v>4550</v>
      </c>
      <c s="6" t="s">
        <v>4551</v>
      </c>
      <c t="s">
        <v>4</v>
      </c>
      <c s="26" t="s">
        <v>3607</v>
      </c>
      <c s="27" t="s">
        <v>284</v>
      </c>
      <c s="28">
        <v>1</v>
      </c>
      <c s="27">
        <v>0</v>
      </c>
      <c s="27">
        <f>ROUND(G1475*H1475,6)</f>
      </c>
      <c r="L1475" s="29">
        <v>0</v>
      </c>
      <c s="24">
        <f>ROUND(ROUND(L1475,2)*ROUND(G1475,3),2)</f>
      </c>
      <c s="27" t="s">
        <v>2797</v>
      </c>
      <c>
        <f>(M1475*21)/100</f>
      </c>
      <c t="s">
        <v>27</v>
      </c>
    </row>
    <row r="1476" spans="1:5" ht="12.75" customHeight="1">
      <c r="A1476" s="30" t="s">
        <v>56</v>
      </c>
      <c r="E1476" s="31" t="s">
        <v>3607</v>
      </c>
    </row>
    <row r="1477" spans="1:5" ht="12.75" customHeight="1">
      <c r="A1477" s="30" t="s">
        <v>57</v>
      </c>
      <c r="E1477" s="32" t="s">
        <v>4</v>
      </c>
    </row>
    <row r="1478" spans="5:5" ht="12.75" customHeight="1">
      <c r="E1478" s="31" t="s">
        <v>4</v>
      </c>
    </row>
    <row r="1479" spans="1:16" ht="12.75" customHeight="1">
      <c r="A1479" t="s">
        <v>50</v>
      </c>
      <c s="6" t="s">
        <v>4552</v>
      </c>
      <c s="6" t="s">
        <v>4553</v>
      </c>
      <c t="s">
        <v>4</v>
      </c>
      <c s="26" t="s">
        <v>4554</v>
      </c>
      <c s="27" t="s">
        <v>284</v>
      </c>
      <c s="28">
        <v>1</v>
      </c>
      <c s="27">
        <v>0</v>
      </c>
      <c s="27">
        <f>ROUND(G1479*H1479,6)</f>
      </c>
      <c r="L1479" s="29">
        <v>0</v>
      </c>
      <c s="24">
        <f>ROUND(ROUND(L1479,2)*ROUND(G1479,3),2)</f>
      </c>
      <c s="27" t="s">
        <v>2797</v>
      </c>
      <c>
        <f>(M1479*21)/100</f>
      </c>
      <c t="s">
        <v>27</v>
      </c>
    </row>
    <row r="1480" spans="1:5" ht="12.75" customHeight="1">
      <c r="A1480" s="30" t="s">
        <v>56</v>
      </c>
      <c r="E1480" s="31" t="s">
        <v>4554</v>
      </c>
    </row>
    <row r="1481" spans="1:5" ht="12.75" customHeight="1">
      <c r="A1481" s="30" t="s">
        <v>57</v>
      </c>
      <c r="E1481" s="32" t="s">
        <v>4</v>
      </c>
    </row>
    <row r="1482" spans="5:5" ht="12.75" customHeight="1">
      <c r="E1482" s="31" t="s">
        <v>4</v>
      </c>
    </row>
    <row r="1483" spans="1:16" ht="12.75" customHeight="1">
      <c r="A1483" t="s">
        <v>50</v>
      </c>
      <c s="6" t="s">
        <v>4555</v>
      </c>
      <c s="6" t="s">
        <v>4556</v>
      </c>
      <c t="s">
        <v>4</v>
      </c>
      <c s="26" t="s">
        <v>3611</v>
      </c>
      <c s="27" t="s">
        <v>284</v>
      </c>
      <c s="28">
        <v>1</v>
      </c>
      <c s="27">
        <v>0</v>
      </c>
      <c s="27">
        <f>ROUND(G1483*H1483,6)</f>
      </c>
      <c r="L1483" s="29">
        <v>0</v>
      </c>
      <c s="24">
        <f>ROUND(ROUND(L1483,2)*ROUND(G1483,3),2)</f>
      </c>
      <c s="27" t="s">
        <v>2797</v>
      </c>
      <c>
        <f>(M1483*21)/100</f>
      </c>
      <c t="s">
        <v>27</v>
      </c>
    </row>
    <row r="1484" spans="1:5" ht="12.75" customHeight="1">
      <c r="A1484" s="30" t="s">
        <v>56</v>
      </c>
      <c r="E1484" s="31" t="s">
        <v>3611</v>
      </c>
    </row>
    <row r="1485" spans="1:5" ht="12.75" customHeight="1">
      <c r="A1485" s="30" t="s">
        <v>57</v>
      </c>
      <c r="E1485" s="32" t="s">
        <v>4</v>
      </c>
    </row>
    <row r="1486" spans="5:5" ht="12.75" customHeight="1">
      <c r="E1486" s="31" t="s">
        <v>4</v>
      </c>
    </row>
    <row r="1487" spans="1:16" ht="12.75" customHeight="1">
      <c r="A1487" t="s">
        <v>50</v>
      </c>
      <c s="6" t="s">
        <v>4557</v>
      </c>
      <c s="6" t="s">
        <v>4558</v>
      </c>
      <c t="s">
        <v>4</v>
      </c>
      <c s="26" t="s">
        <v>4559</v>
      </c>
      <c s="27" t="s">
        <v>3614</v>
      </c>
      <c s="28">
        <v>6</v>
      </c>
      <c s="27">
        <v>0</v>
      </c>
      <c s="27">
        <f>ROUND(G1487*H1487,6)</f>
      </c>
      <c r="L1487" s="29">
        <v>0</v>
      </c>
      <c s="24">
        <f>ROUND(ROUND(L1487,2)*ROUND(G1487,3),2)</f>
      </c>
      <c s="27" t="s">
        <v>2797</v>
      </c>
      <c>
        <f>(M1487*21)/100</f>
      </c>
      <c t="s">
        <v>27</v>
      </c>
    </row>
    <row r="1488" spans="1:5" ht="12.75" customHeight="1">
      <c r="A1488" s="30" t="s">
        <v>56</v>
      </c>
      <c r="E1488" s="31" t="s">
        <v>4559</v>
      </c>
    </row>
    <row r="1489" spans="1:5" ht="12.75" customHeight="1">
      <c r="A1489" s="30" t="s">
        <v>57</v>
      </c>
      <c r="E1489" s="32" t="s">
        <v>4</v>
      </c>
    </row>
    <row r="1490" spans="5:5" ht="12.75" customHeight="1">
      <c r="E1490" s="31" t="s">
        <v>4</v>
      </c>
    </row>
    <row r="1491" spans="1:16" ht="12.75" customHeight="1">
      <c r="A1491" t="s">
        <v>50</v>
      </c>
      <c s="6" t="s">
        <v>4560</v>
      </c>
      <c s="6" t="s">
        <v>4561</v>
      </c>
      <c t="s">
        <v>4</v>
      </c>
      <c s="26" t="s">
        <v>3616</v>
      </c>
      <c s="27" t="s">
        <v>3614</v>
      </c>
      <c s="28">
        <v>6</v>
      </c>
      <c s="27">
        <v>0</v>
      </c>
      <c s="27">
        <f>ROUND(G1491*H1491,6)</f>
      </c>
      <c r="L1491" s="29">
        <v>0</v>
      </c>
      <c s="24">
        <f>ROUND(ROUND(L1491,2)*ROUND(G1491,3),2)</f>
      </c>
      <c s="27" t="s">
        <v>2797</v>
      </c>
      <c>
        <f>(M1491*21)/100</f>
      </c>
      <c t="s">
        <v>27</v>
      </c>
    </row>
    <row r="1492" spans="1:5" ht="12.75" customHeight="1">
      <c r="A1492" s="30" t="s">
        <v>56</v>
      </c>
      <c r="E1492" s="31" t="s">
        <v>3616</v>
      </c>
    </row>
    <row r="1493" spans="1:5" ht="12.75" customHeight="1">
      <c r="A1493" s="30" t="s">
        <v>57</v>
      </c>
      <c r="E1493" s="32" t="s">
        <v>4</v>
      </c>
    </row>
    <row r="1494" spans="5:5" ht="12.75" customHeight="1">
      <c r="E1494" s="31" t="s">
        <v>4</v>
      </c>
    </row>
    <row r="1495" spans="1:13" ht="12.75" customHeight="1">
      <c r="A1495" t="s">
        <v>47</v>
      </c>
      <c r="C1495" s="7" t="s">
        <v>3617</v>
      </c>
      <c r="E1495" s="25" t="s">
        <v>4562</v>
      </c>
      <c r="J1495" s="24">
        <f>0</f>
      </c>
      <c s="24">
        <f>0</f>
      </c>
      <c s="24">
        <f>0+L1496+L1500+L1504+L1508+L1512+L1516</f>
      </c>
      <c s="24">
        <f>0+M1496+M1500+M1504+M1508+M1512+M1516</f>
      </c>
    </row>
    <row r="1496" spans="1:16" ht="12.75" customHeight="1">
      <c r="A1496" t="s">
        <v>50</v>
      </c>
      <c s="6" t="s">
        <v>4563</v>
      </c>
      <c s="6" t="s">
        <v>4564</v>
      </c>
      <c t="s">
        <v>4</v>
      </c>
      <c s="26" t="s">
        <v>4549</v>
      </c>
      <c s="27" t="s">
        <v>284</v>
      </c>
      <c s="28">
        <v>1</v>
      </c>
      <c s="27">
        <v>0</v>
      </c>
      <c s="27">
        <f>ROUND(G1496*H1496,6)</f>
      </c>
      <c r="L1496" s="29">
        <v>0</v>
      </c>
      <c s="24">
        <f>ROUND(ROUND(L1496,2)*ROUND(G1496,3),2)</f>
      </c>
      <c s="27" t="s">
        <v>2797</v>
      </c>
      <c>
        <f>(M1496*21)/100</f>
      </c>
      <c t="s">
        <v>27</v>
      </c>
    </row>
    <row r="1497" spans="1:5" ht="12.75" customHeight="1">
      <c r="A1497" s="30" t="s">
        <v>56</v>
      </c>
      <c r="E1497" s="31" t="s">
        <v>4549</v>
      </c>
    </row>
    <row r="1498" spans="1:5" ht="12.75" customHeight="1">
      <c r="A1498" s="30" t="s">
        <v>57</v>
      </c>
      <c r="E1498" s="32" t="s">
        <v>4</v>
      </c>
    </row>
    <row r="1499" spans="5:5" ht="12.75" customHeight="1">
      <c r="E1499" s="31" t="s">
        <v>4</v>
      </c>
    </row>
    <row r="1500" spans="1:16" ht="12.75" customHeight="1">
      <c r="A1500" t="s">
        <v>50</v>
      </c>
      <c s="6" t="s">
        <v>4565</v>
      </c>
      <c s="6" t="s">
        <v>4566</v>
      </c>
      <c t="s">
        <v>4</v>
      </c>
      <c s="26" t="s">
        <v>3607</v>
      </c>
      <c s="27" t="s">
        <v>284</v>
      </c>
      <c s="28">
        <v>1</v>
      </c>
      <c s="27">
        <v>0</v>
      </c>
      <c s="27">
        <f>ROUND(G1500*H1500,6)</f>
      </c>
      <c r="L1500" s="29">
        <v>0</v>
      </c>
      <c s="24">
        <f>ROUND(ROUND(L1500,2)*ROUND(G1500,3),2)</f>
      </c>
      <c s="27" t="s">
        <v>2797</v>
      </c>
      <c>
        <f>(M1500*21)/100</f>
      </c>
      <c t="s">
        <v>27</v>
      </c>
    </row>
    <row r="1501" spans="1:5" ht="12.75" customHeight="1">
      <c r="A1501" s="30" t="s">
        <v>56</v>
      </c>
      <c r="E1501" s="31" t="s">
        <v>3607</v>
      </c>
    </row>
    <row r="1502" spans="1:5" ht="12.75" customHeight="1">
      <c r="A1502" s="30" t="s">
        <v>57</v>
      </c>
      <c r="E1502" s="32" t="s">
        <v>4</v>
      </c>
    </row>
    <row r="1503" spans="5:5" ht="12.75" customHeight="1">
      <c r="E1503" s="31" t="s">
        <v>4</v>
      </c>
    </row>
    <row r="1504" spans="1:16" ht="12.75" customHeight="1">
      <c r="A1504" t="s">
        <v>50</v>
      </c>
      <c s="6" t="s">
        <v>4567</v>
      </c>
      <c s="6" t="s">
        <v>4568</v>
      </c>
      <c t="s">
        <v>4</v>
      </c>
      <c s="26" t="s">
        <v>4554</v>
      </c>
      <c s="27" t="s">
        <v>284</v>
      </c>
      <c s="28">
        <v>1</v>
      </c>
      <c s="27">
        <v>0</v>
      </c>
      <c s="27">
        <f>ROUND(G1504*H1504,6)</f>
      </c>
      <c r="L1504" s="29">
        <v>0</v>
      </c>
      <c s="24">
        <f>ROUND(ROUND(L1504,2)*ROUND(G1504,3),2)</f>
      </c>
      <c s="27" t="s">
        <v>2797</v>
      </c>
      <c>
        <f>(M1504*21)/100</f>
      </c>
      <c t="s">
        <v>27</v>
      </c>
    </row>
    <row r="1505" spans="1:5" ht="12.75" customHeight="1">
      <c r="A1505" s="30" t="s">
        <v>56</v>
      </c>
      <c r="E1505" s="31" t="s">
        <v>4554</v>
      </c>
    </row>
    <row r="1506" spans="1:5" ht="12.75" customHeight="1">
      <c r="A1506" s="30" t="s">
        <v>57</v>
      </c>
      <c r="E1506" s="32" t="s">
        <v>4</v>
      </c>
    </row>
    <row r="1507" spans="5:5" ht="12.75" customHeight="1">
      <c r="E1507" s="31" t="s">
        <v>4</v>
      </c>
    </row>
    <row r="1508" spans="1:16" ht="12.75" customHeight="1">
      <c r="A1508" t="s">
        <v>50</v>
      </c>
      <c s="6" t="s">
        <v>4569</v>
      </c>
      <c s="6" t="s">
        <v>4570</v>
      </c>
      <c t="s">
        <v>4</v>
      </c>
      <c s="26" t="s">
        <v>3611</v>
      </c>
      <c s="27" t="s">
        <v>284</v>
      </c>
      <c s="28">
        <v>1</v>
      </c>
      <c s="27">
        <v>0</v>
      </c>
      <c s="27">
        <f>ROUND(G1508*H1508,6)</f>
      </c>
      <c r="L1508" s="29">
        <v>0</v>
      </c>
      <c s="24">
        <f>ROUND(ROUND(L1508,2)*ROUND(G1508,3),2)</f>
      </c>
      <c s="27" t="s">
        <v>2797</v>
      </c>
      <c>
        <f>(M1508*21)/100</f>
      </c>
      <c t="s">
        <v>27</v>
      </c>
    </row>
    <row r="1509" spans="1:5" ht="12.75" customHeight="1">
      <c r="A1509" s="30" t="s">
        <v>56</v>
      </c>
      <c r="E1509" s="31" t="s">
        <v>3611</v>
      </c>
    </row>
    <row r="1510" spans="1:5" ht="12.75" customHeight="1">
      <c r="A1510" s="30" t="s">
        <v>57</v>
      </c>
      <c r="E1510" s="32" t="s">
        <v>4</v>
      </c>
    </row>
    <row r="1511" spans="5:5" ht="12.75" customHeight="1">
      <c r="E1511" s="31" t="s">
        <v>4</v>
      </c>
    </row>
    <row r="1512" spans="1:16" ht="12.75" customHeight="1">
      <c r="A1512" t="s">
        <v>50</v>
      </c>
      <c s="6" t="s">
        <v>4571</v>
      </c>
      <c s="6" t="s">
        <v>4572</v>
      </c>
      <c t="s">
        <v>4</v>
      </c>
      <c s="26" t="s">
        <v>4559</v>
      </c>
      <c s="27" t="s">
        <v>3614</v>
      </c>
      <c s="28">
        <v>6</v>
      </c>
      <c s="27">
        <v>0</v>
      </c>
      <c s="27">
        <f>ROUND(G1512*H1512,6)</f>
      </c>
      <c r="L1512" s="29">
        <v>0</v>
      </c>
      <c s="24">
        <f>ROUND(ROUND(L1512,2)*ROUND(G1512,3),2)</f>
      </c>
      <c s="27" t="s">
        <v>2797</v>
      </c>
      <c>
        <f>(M1512*21)/100</f>
      </c>
      <c t="s">
        <v>27</v>
      </c>
    </row>
    <row r="1513" spans="1:5" ht="12.75" customHeight="1">
      <c r="A1513" s="30" t="s">
        <v>56</v>
      </c>
      <c r="E1513" s="31" t="s">
        <v>4559</v>
      </c>
    </row>
    <row r="1514" spans="1:5" ht="12.75" customHeight="1">
      <c r="A1514" s="30" t="s">
        <v>57</v>
      </c>
      <c r="E1514" s="32" t="s">
        <v>4</v>
      </c>
    </row>
    <row r="1515" spans="5:5" ht="12.75" customHeight="1">
      <c r="E1515" s="31" t="s">
        <v>4</v>
      </c>
    </row>
    <row r="1516" spans="1:16" ht="12.75" customHeight="1">
      <c r="A1516" t="s">
        <v>50</v>
      </c>
      <c s="6" t="s">
        <v>4573</v>
      </c>
      <c s="6" t="s">
        <v>4574</v>
      </c>
      <c t="s">
        <v>4</v>
      </c>
      <c s="26" t="s">
        <v>3616</v>
      </c>
      <c s="27" t="s">
        <v>3614</v>
      </c>
      <c s="28">
        <v>6</v>
      </c>
      <c s="27">
        <v>0</v>
      </c>
      <c s="27">
        <f>ROUND(G1516*H1516,6)</f>
      </c>
      <c r="L1516" s="29">
        <v>0</v>
      </c>
      <c s="24">
        <f>ROUND(ROUND(L1516,2)*ROUND(G1516,3),2)</f>
      </c>
      <c s="27" t="s">
        <v>2797</v>
      </c>
      <c>
        <f>(M1516*21)/100</f>
      </c>
      <c t="s">
        <v>27</v>
      </c>
    </row>
    <row r="1517" spans="1:5" ht="12.75" customHeight="1">
      <c r="A1517" s="30" t="s">
        <v>56</v>
      </c>
      <c r="E1517" s="31" t="s">
        <v>3616</v>
      </c>
    </row>
    <row r="1518" spans="1:5" ht="12.75" customHeight="1">
      <c r="A1518" s="30" t="s">
        <v>57</v>
      </c>
      <c r="E1518" s="32" t="s">
        <v>4</v>
      </c>
    </row>
    <row r="1519" spans="5:5" ht="12.75" customHeight="1">
      <c r="E1519" s="31" t="s">
        <v>4</v>
      </c>
    </row>
    <row r="1520" spans="1:13" ht="12.75" customHeight="1">
      <c r="A1520" t="s">
        <v>47</v>
      </c>
      <c r="C1520" s="7" t="s">
        <v>4575</v>
      </c>
      <c r="E1520" s="25" t="s">
        <v>3618</v>
      </c>
      <c r="J1520" s="24">
        <f>0</f>
      </c>
      <c s="24">
        <f>0</f>
      </c>
      <c s="24">
        <f>0+L1521+L1525+L1529+L1533+L1537</f>
      </c>
      <c s="24">
        <f>0+M1521+M1525+M1529+M1533+M1537</f>
      </c>
    </row>
    <row r="1521" spans="1:16" ht="12.75" customHeight="1">
      <c r="A1521" t="s">
        <v>50</v>
      </c>
      <c s="6" t="s">
        <v>4576</v>
      </c>
      <c s="6" t="s">
        <v>4577</v>
      </c>
      <c t="s">
        <v>4</v>
      </c>
      <c s="26" t="s">
        <v>3620</v>
      </c>
      <c s="27" t="s">
        <v>1085</v>
      </c>
      <c s="28">
        <v>2</v>
      </c>
      <c s="27">
        <v>0</v>
      </c>
      <c s="27">
        <f>ROUND(G1521*H1521,6)</f>
      </c>
      <c r="L1521" s="29">
        <v>0</v>
      </c>
      <c s="24">
        <f>ROUND(ROUND(L1521,2)*ROUND(G1521,3),2)</f>
      </c>
      <c s="27" t="s">
        <v>2797</v>
      </c>
      <c>
        <f>(M1521*21)/100</f>
      </c>
      <c t="s">
        <v>27</v>
      </c>
    </row>
    <row r="1522" spans="1:5" ht="12.75" customHeight="1">
      <c r="A1522" s="30" t="s">
        <v>56</v>
      </c>
      <c r="E1522" s="31" t="s">
        <v>3620</v>
      </c>
    </row>
    <row r="1523" spans="1:5" ht="12.75" customHeight="1">
      <c r="A1523" s="30" t="s">
        <v>57</v>
      </c>
      <c r="E1523" s="32" t="s">
        <v>4</v>
      </c>
    </row>
    <row r="1524" spans="5:5" ht="12.75" customHeight="1">
      <c r="E1524" s="31" t="s">
        <v>4</v>
      </c>
    </row>
    <row r="1525" spans="1:16" ht="12.75" customHeight="1">
      <c r="A1525" t="s">
        <v>50</v>
      </c>
      <c s="6" t="s">
        <v>4578</v>
      </c>
      <c s="6" t="s">
        <v>4579</v>
      </c>
      <c t="s">
        <v>4</v>
      </c>
      <c s="26" t="s">
        <v>3622</v>
      </c>
      <c s="27" t="s">
        <v>264</v>
      </c>
      <c s="28">
        <v>2</v>
      </c>
      <c s="27">
        <v>0</v>
      </c>
      <c s="27">
        <f>ROUND(G1525*H1525,6)</f>
      </c>
      <c r="L1525" s="29">
        <v>0</v>
      </c>
      <c s="24">
        <f>ROUND(ROUND(L1525,2)*ROUND(G1525,3),2)</f>
      </c>
      <c s="27" t="s">
        <v>2797</v>
      </c>
      <c>
        <f>(M1525*21)/100</f>
      </c>
      <c t="s">
        <v>27</v>
      </c>
    </row>
    <row r="1526" spans="1:5" ht="12.75" customHeight="1">
      <c r="A1526" s="30" t="s">
        <v>56</v>
      </c>
      <c r="E1526" s="31" t="s">
        <v>3622</v>
      </c>
    </row>
    <row r="1527" spans="1:5" ht="12.75" customHeight="1">
      <c r="A1527" s="30" t="s">
        <v>57</v>
      </c>
      <c r="E1527" s="32" t="s">
        <v>4</v>
      </c>
    </row>
    <row r="1528" spans="5:5" ht="12.75" customHeight="1">
      <c r="E1528" s="31" t="s">
        <v>4</v>
      </c>
    </row>
    <row r="1529" spans="1:16" ht="12.75" customHeight="1">
      <c r="A1529" t="s">
        <v>50</v>
      </c>
      <c s="6" t="s">
        <v>4580</v>
      </c>
      <c s="6" t="s">
        <v>4581</v>
      </c>
      <c t="s">
        <v>4</v>
      </c>
      <c s="26" t="s">
        <v>3624</v>
      </c>
      <c s="27" t="s">
        <v>3625</v>
      </c>
      <c s="28">
        <v>1</v>
      </c>
      <c s="27">
        <v>0</v>
      </c>
      <c s="27">
        <f>ROUND(G1529*H1529,6)</f>
      </c>
      <c r="L1529" s="29">
        <v>0</v>
      </c>
      <c s="24">
        <f>ROUND(ROUND(L1529,2)*ROUND(G1529,3),2)</f>
      </c>
      <c s="27" t="s">
        <v>2797</v>
      </c>
      <c>
        <f>(M1529*21)/100</f>
      </c>
      <c t="s">
        <v>27</v>
      </c>
    </row>
    <row r="1530" spans="1:5" ht="12.75" customHeight="1">
      <c r="A1530" s="30" t="s">
        <v>56</v>
      </c>
      <c r="E1530" s="31" t="s">
        <v>3624</v>
      </c>
    </row>
    <row r="1531" spans="1:5" ht="12.75" customHeight="1">
      <c r="A1531" s="30" t="s">
        <v>57</v>
      </c>
      <c r="E1531" s="32" t="s">
        <v>4</v>
      </c>
    </row>
    <row r="1532" spans="5:5" ht="12.75" customHeight="1">
      <c r="E1532" s="31" t="s">
        <v>4</v>
      </c>
    </row>
    <row r="1533" spans="1:16" ht="12.75" customHeight="1">
      <c r="A1533" t="s">
        <v>50</v>
      </c>
      <c s="6" t="s">
        <v>4582</v>
      </c>
      <c s="6" t="s">
        <v>4583</v>
      </c>
      <c t="s">
        <v>4</v>
      </c>
      <c s="26" t="s">
        <v>3627</v>
      </c>
      <c s="27" t="s">
        <v>264</v>
      </c>
      <c s="28">
        <v>2</v>
      </c>
      <c s="27">
        <v>0</v>
      </c>
      <c s="27">
        <f>ROUND(G1533*H1533,6)</f>
      </c>
      <c r="L1533" s="29">
        <v>0</v>
      </c>
      <c s="24">
        <f>ROUND(ROUND(L1533,2)*ROUND(G1533,3),2)</f>
      </c>
      <c s="27" t="s">
        <v>2797</v>
      </c>
      <c>
        <f>(M1533*21)/100</f>
      </c>
      <c t="s">
        <v>27</v>
      </c>
    </row>
    <row r="1534" spans="1:5" ht="12.75" customHeight="1">
      <c r="A1534" s="30" t="s">
        <v>56</v>
      </c>
      <c r="E1534" s="31" t="s">
        <v>3627</v>
      </c>
    </row>
    <row r="1535" spans="1:5" ht="12.75" customHeight="1">
      <c r="A1535" s="30" t="s">
        <v>57</v>
      </c>
      <c r="E1535" s="32" t="s">
        <v>4</v>
      </c>
    </row>
    <row r="1536" spans="5:5" ht="12.75" customHeight="1">
      <c r="E1536" s="31" t="s">
        <v>4</v>
      </c>
    </row>
    <row r="1537" spans="1:16" ht="12.75" customHeight="1">
      <c r="A1537" t="s">
        <v>50</v>
      </c>
      <c s="6" t="s">
        <v>4584</v>
      </c>
      <c s="6" t="s">
        <v>4585</v>
      </c>
      <c t="s">
        <v>4</v>
      </c>
      <c s="26" t="s">
        <v>3629</v>
      </c>
      <c s="27" t="s">
        <v>1918</v>
      </c>
      <c s="28">
        <v>1</v>
      </c>
      <c s="27">
        <v>0</v>
      </c>
      <c s="27">
        <f>ROUND(G1537*H1537,6)</f>
      </c>
      <c r="L1537" s="29">
        <v>0</v>
      </c>
      <c s="24">
        <f>ROUND(ROUND(L1537,2)*ROUND(G1537,3),2)</f>
      </c>
      <c s="27" t="s">
        <v>2797</v>
      </c>
      <c>
        <f>(M1537*21)/100</f>
      </c>
      <c t="s">
        <v>27</v>
      </c>
    </row>
    <row r="1538" spans="1:5" ht="12.75" customHeight="1">
      <c r="A1538" s="30" t="s">
        <v>56</v>
      </c>
      <c r="E1538" s="31" t="s">
        <v>3629</v>
      </c>
    </row>
    <row r="1539" spans="1:5" ht="12.75" customHeight="1">
      <c r="A1539" s="30" t="s">
        <v>57</v>
      </c>
      <c r="E1539" s="32" t="s">
        <v>4</v>
      </c>
    </row>
    <row r="1540" spans="5:5" ht="12.75" customHeight="1">
      <c r="E1540" s="31" t="s">
        <v>4</v>
      </c>
    </row>
    <row r="1541" spans="1:13" ht="12.75" customHeight="1">
      <c r="A1541" t="s">
        <v>47</v>
      </c>
      <c r="C1541" s="7" t="s">
        <v>4586</v>
      </c>
      <c r="E1541" s="25" t="s">
        <v>4587</v>
      </c>
      <c r="J1541" s="24">
        <f>0</f>
      </c>
      <c s="24">
        <f>0</f>
      </c>
      <c s="24">
        <f>0+L1542+L1546+L1550+L1554+L1558+L1562+L1566+L1570+L1574</f>
      </c>
      <c s="24">
        <f>0+M1542+M1546+M1550+M1554+M1558+M1562+M1566+M1570+M1574</f>
      </c>
    </row>
    <row r="1542" spans="1:16" ht="12.75" customHeight="1">
      <c r="A1542" t="s">
        <v>50</v>
      </c>
      <c s="6" t="s">
        <v>4588</v>
      </c>
      <c s="6" t="s">
        <v>4589</v>
      </c>
      <c t="s">
        <v>4</v>
      </c>
      <c s="26" t="s">
        <v>4590</v>
      </c>
      <c s="27" t="s">
        <v>782</v>
      </c>
      <c s="28">
        <v>5.181</v>
      </c>
      <c s="27">
        <v>0.0192</v>
      </c>
      <c s="27">
        <f>ROUND(G1542*H1542,6)</f>
      </c>
      <c r="L1542" s="29">
        <v>0</v>
      </c>
      <c s="24">
        <f>ROUND(ROUND(L1542,2)*ROUND(G1542,3),2)</f>
      </c>
      <c s="27" t="s">
        <v>2797</v>
      </c>
      <c>
        <f>(M1542*21)/100</f>
      </c>
      <c t="s">
        <v>27</v>
      </c>
    </row>
    <row r="1543" spans="1:5" ht="12.75" customHeight="1">
      <c r="A1543" s="30" t="s">
        <v>56</v>
      </c>
      <c r="E1543" s="31" t="s">
        <v>4590</v>
      </c>
    </row>
    <row r="1544" spans="1:5" ht="12.75" customHeight="1">
      <c r="A1544" s="30" t="s">
        <v>57</v>
      </c>
      <c r="E1544" s="32" t="s">
        <v>4</v>
      </c>
    </row>
    <row r="1545" spans="5:5" ht="12.75" customHeight="1">
      <c r="E1545" s="31" t="s">
        <v>4</v>
      </c>
    </row>
    <row r="1546" spans="1:16" ht="12.75" customHeight="1">
      <c r="A1546" t="s">
        <v>50</v>
      </c>
      <c s="6" t="s">
        <v>4591</v>
      </c>
      <c s="6" t="s">
        <v>4592</v>
      </c>
      <c t="s">
        <v>4</v>
      </c>
      <c s="26" t="s">
        <v>4593</v>
      </c>
      <c s="27" t="s">
        <v>782</v>
      </c>
      <c s="28">
        <v>4.685</v>
      </c>
      <c s="27">
        <v>0.0192</v>
      </c>
      <c s="27">
        <f>ROUND(G1546*H1546,6)</f>
      </c>
      <c r="L1546" s="29">
        <v>0</v>
      </c>
      <c s="24">
        <f>ROUND(ROUND(L1546,2)*ROUND(G1546,3),2)</f>
      </c>
      <c s="27" t="s">
        <v>2797</v>
      </c>
      <c>
        <f>(M1546*21)/100</f>
      </c>
      <c t="s">
        <v>27</v>
      </c>
    </row>
    <row r="1547" spans="1:5" ht="12.75" customHeight="1">
      <c r="A1547" s="30" t="s">
        <v>56</v>
      </c>
      <c r="E1547" s="31" t="s">
        <v>4593</v>
      </c>
    </row>
    <row r="1548" spans="1:5" ht="12.75" customHeight="1">
      <c r="A1548" s="30" t="s">
        <v>57</v>
      </c>
      <c r="E1548" s="32" t="s">
        <v>4</v>
      </c>
    </row>
    <row r="1549" spans="5:5" ht="12.75" customHeight="1">
      <c r="E1549" s="31" t="s">
        <v>4</v>
      </c>
    </row>
    <row r="1550" spans="1:16" ht="12.75" customHeight="1">
      <c r="A1550" t="s">
        <v>50</v>
      </c>
      <c s="6" t="s">
        <v>4594</v>
      </c>
      <c s="6" t="s">
        <v>4595</v>
      </c>
      <c t="s">
        <v>4</v>
      </c>
      <c s="26" t="s">
        <v>4596</v>
      </c>
      <c s="27" t="s">
        <v>782</v>
      </c>
      <c s="28">
        <v>8.55</v>
      </c>
      <c s="27">
        <v>0</v>
      </c>
      <c s="27">
        <f>ROUND(G1550*H1550,6)</f>
      </c>
      <c r="L1550" s="29">
        <v>0</v>
      </c>
      <c s="24">
        <f>ROUND(ROUND(L1550,2)*ROUND(G1550,3),2)</f>
      </c>
      <c s="27" t="s">
        <v>2797</v>
      </c>
      <c>
        <f>(M1550*21)/100</f>
      </c>
      <c t="s">
        <v>27</v>
      </c>
    </row>
    <row r="1551" spans="1:5" ht="12.75" customHeight="1">
      <c r="A1551" s="30" t="s">
        <v>56</v>
      </c>
      <c r="E1551" s="31" t="s">
        <v>4597</v>
      </c>
    </row>
    <row r="1552" spans="1:5" ht="12.75" customHeight="1">
      <c r="A1552" s="30" t="s">
        <v>57</v>
      </c>
      <c r="E1552" s="32" t="s">
        <v>4</v>
      </c>
    </row>
    <row r="1553" spans="5:5" ht="12.75" customHeight="1">
      <c r="E1553" s="31" t="s">
        <v>4598</v>
      </c>
    </row>
    <row r="1554" spans="1:16" ht="12.75" customHeight="1">
      <c r="A1554" t="s">
        <v>50</v>
      </c>
      <c s="6" t="s">
        <v>4599</v>
      </c>
      <c s="6" t="s">
        <v>4600</v>
      </c>
      <c t="s">
        <v>4</v>
      </c>
      <c s="26" t="s">
        <v>4601</v>
      </c>
      <c s="27" t="s">
        <v>782</v>
      </c>
      <c s="28">
        <v>8.55</v>
      </c>
      <c s="27">
        <v>0.0003</v>
      </c>
      <c s="27">
        <f>ROUND(G1554*H1554,6)</f>
      </c>
      <c r="L1554" s="29">
        <v>0</v>
      </c>
      <c s="24">
        <f>ROUND(ROUND(L1554,2)*ROUND(G1554,3),2)</f>
      </c>
      <c s="27" t="s">
        <v>2797</v>
      </c>
      <c>
        <f>(M1554*21)/100</f>
      </c>
      <c t="s">
        <v>27</v>
      </c>
    </row>
    <row r="1555" spans="1:5" ht="12.75" customHeight="1">
      <c r="A1555" s="30" t="s">
        <v>56</v>
      </c>
      <c r="E1555" s="31" t="s">
        <v>4602</v>
      </c>
    </row>
    <row r="1556" spans="1:5" ht="12.75" customHeight="1">
      <c r="A1556" s="30" t="s">
        <v>57</v>
      </c>
      <c r="E1556" s="32" t="s">
        <v>4</v>
      </c>
    </row>
    <row r="1557" spans="5:5" ht="12.75" customHeight="1">
      <c r="E1557" s="31" t="s">
        <v>4598</v>
      </c>
    </row>
    <row r="1558" spans="1:16" ht="12.75" customHeight="1">
      <c r="A1558" t="s">
        <v>50</v>
      </c>
      <c s="6" t="s">
        <v>4603</v>
      </c>
      <c s="6" t="s">
        <v>4604</v>
      </c>
      <c t="s">
        <v>4</v>
      </c>
      <c s="26" t="s">
        <v>4605</v>
      </c>
      <c s="27" t="s">
        <v>782</v>
      </c>
      <c s="28">
        <v>8.55</v>
      </c>
      <c s="27">
        <v>0.00758</v>
      </c>
      <c s="27">
        <f>ROUND(G1558*H1558,6)</f>
      </c>
      <c r="L1558" s="29">
        <v>0</v>
      </c>
      <c s="24">
        <f>ROUND(ROUND(L1558,2)*ROUND(G1558,3),2)</f>
      </c>
      <c s="27" t="s">
        <v>2797</v>
      </c>
      <c>
        <f>(M1558*21)/100</f>
      </c>
      <c t="s">
        <v>27</v>
      </c>
    </row>
    <row r="1559" spans="1:5" ht="12.75" customHeight="1">
      <c r="A1559" s="30" t="s">
        <v>56</v>
      </c>
      <c r="E1559" s="31" t="s">
        <v>4606</v>
      </c>
    </row>
    <row r="1560" spans="1:5" ht="12.75" customHeight="1">
      <c r="A1560" s="30" t="s">
        <v>57</v>
      </c>
      <c r="E1560" s="32" t="s">
        <v>4</v>
      </c>
    </row>
    <row r="1561" spans="5:5" ht="12.75" customHeight="1">
      <c r="E1561" s="31" t="s">
        <v>4598</v>
      </c>
    </row>
    <row r="1562" spans="1:16" ht="12.75" customHeight="1">
      <c r="A1562" t="s">
        <v>50</v>
      </c>
      <c s="6" t="s">
        <v>4607</v>
      </c>
      <c s="6" t="s">
        <v>4608</v>
      </c>
      <c t="s">
        <v>4</v>
      </c>
      <c s="26" t="s">
        <v>4609</v>
      </c>
      <c s="27" t="s">
        <v>82</v>
      </c>
      <c s="28">
        <v>5.24</v>
      </c>
      <c s="27">
        <v>0.00043</v>
      </c>
      <c s="27">
        <f>ROUND(G1562*H1562,6)</f>
      </c>
      <c r="L1562" s="29">
        <v>0</v>
      </c>
      <c s="24">
        <f>ROUND(ROUND(L1562,2)*ROUND(G1562,3),2)</f>
      </c>
      <c s="27" t="s">
        <v>2797</v>
      </c>
      <c>
        <f>(M1562*21)/100</f>
      </c>
      <c t="s">
        <v>27</v>
      </c>
    </row>
    <row r="1563" spans="1:5" ht="12.75" customHeight="1">
      <c r="A1563" s="30" t="s">
        <v>56</v>
      </c>
      <c r="E1563" s="31" t="s">
        <v>4610</v>
      </c>
    </row>
    <row r="1564" spans="1:5" ht="12.75" customHeight="1">
      <c r="A1564" s="30" t="s">
        <v>57</v>
      </c>
      <c r="E1564" s="32" t="s">
        <v>4</v>
      </c>
    </row>
    <row r="1565" spans="5:5" ht="12.75" customHeight="1">
      <c r="E1565" s="31" t="s">
        <v>4</v>
      </c>
    </row>
    <row r="1566" spans="1:16" ht="12.75" customHeight="1">
      <c r="A1566" t="s">
        <v>50</v>
      </c>
      <c s="6" t="s">
        <v>4611</v>
      </c>
      <c s="6" t="s">
        <v>4612</v>
      </c>
      <c t="s">
        <v>4</v>
      </c>
      <c s="26" t="s">
        <v>4613</v>
      </c>
      <c s="27" t="s">
        <v>782</v>
      </c>
      <c s="28">
        <v>3.84</v>
      </c>
      <c s="27">
        <v>0.0063</v>
      </c>
      <c s="27">
        <f>ROUND(G1566*H1566,6)</f>
      </c>
      <c r="L1566" s="29">
        <v>0</v>
      </c>
      <c s="24">
        <f>ROUND(ROUND(L1566,2)*ROUND(G1566,3),2)</f>
      </c>
      <c s="27" t="s">
        <v>2797</v>
      </c>
      <c>
        <f>(M1566*21)/100</f>
      </c>
      <c t="s">
        <v>27</v>
      </c>
    </row>
    <row r="1567" spans="1:5" ht="12.75" customHeight="1">
      <c r="A1567" s="30" t="s">
        <v>56</v>
      </c>
      <c r="E1567" s="31" t="s">
        <v>4614</v>
      </c>
    </row>
    <row r="1568" spans="1:5" ht="12.75" customHeight="1">
      <c r="A1568" s="30" t="s">
        <v>57</v>
      </c>
      <c r="E1568" s="32" t="s">
        <v>4</v>
      </c>
    </row>
    <row r="1569" spans="5:5" ht="12.75" customHeight="1">
      <c r="E1569" s="31" t="s">
        <v>4615</v>
      </c>
    </row>
    <row r="1570" spans="1:16" ht="12.75" customHeight="1">
      <c r="A1570" t="s">
        <v>50</v>
      </c>
      <c s="6" t="s">
        <v>4616</v>
      </c>
      <c s="6" t="s">
        <v>4617</v>
      </c>
      <c t="s">
        <v>4</v>
      </c>
      <c s="26" t="s">
        <v>4618</v>
      </c>
      <c s="27" t="s">
        <v>782</v>
      </c>
      <c s="28">
        <v>4.71</v>
      </c>
      <c s="27">
        <v>0.00689</v>
      </c>
      <c s="27">
        <f>ROUND(G1570*H1570,6)</f>
      </c>
      <c r="L1570" s="29">
        <v>0</v>
      </c>
      <c s="24">
        <f>ROUND(ROUND(L1570,2)*ROUND(G1570,3),2)</f>
      </c>
      <c s="27" t="s">
        <v>2797</v>
      </c>
      <c>
        <f>(M1570*21)/100</f>
      </c>
      <c t="s">
        <v>27</v>
      </c>
    </row>
    <row r="1571" spans="1:5" ht="12.75" customHeight="1">
      <c r="A1571" s="30" t="s">
        <v>56</v>
      </c>
      <c r="E1571" s="31" t="s">
        <v>4619</v>
      </c>
    </row>
    <row r="1572" spans="1:5" ht="12.75" customHeight="1">
      <c r="A1572" s="30" t="s">
        <v>57</v>
      </c>
      <c r="E1572" s="32" t="s">
        <v>4</v>
      </c>
    </row>
    <row r="1573" spans="5:5" ht="12.75" customHeight="1">
      <c r="E1573" s="31" t="s">
        <v>4615</v>
      </c>
    </row>
    <row r="1574" spans="1:16" ht="12.75" customHeight="1">
      <c r="A1574" t="s">
        <v>50</v>
      </c>
      <c s="6" t="s">
        <v>4620</v>
      </c>
      <c s="6" t="s">
        <v>4621</v>
      </c>
      <c t="s">
        <v>4</v>
      </c>
      <c s="26" t="s">
        <v>4622</v>
      </c>
      <c s="27" t="s">
        <v>782</v>
      </c>
      <c s="28">
        <v>8.55</v>
      </c>
      <c s="27">
        <v>0</v>
      </c>
      <c s="27">
        <f>ROUND(G1574*H1574,6)</f>
      </c>
      <c r="L1574" s="29">
        <v>0</v>
      </c>
      <c s="24">
        <f>ROUND(ROUND(L1574,2)*ROUND(G1574,3),2)</f>
      </c>
      <c s="27" t="s">
        <v>2797</v>
      </c>
      <c>
        <f>(M1574*21)/100</f>
      </c>
      <c t="s">
        <v>27</v>
      </c>
    </row>
    <row r="1575" spans="1:5" ht="12.75" customHeight="1">
      <c r="A1575" s="30" t="s">
        <v>56</v>
      </c>
      <c r="E1575" s="31" t="s">
        <v>4623</v>
      </c>
    </row>
    <row r="1576" spans="1:5" ht="12.75" customHeight="1">
      <c r="A1576" s="30" t="s">
        <v>57</v>
      </c>
      <c r="E1576" s="32" t="s">
        <v>4</v>
      </c>
    </row>
    <row r="1577" spans="5:5" ht="12.75" customHeight="1">
      <c r="E1577" s="31" t="s">
        <v>4624</v>
      </c>
    </row>
    <row r="1578" spans="1:13" ht="12.75" customHeight="1">
      <c r="A1578" t="s">
        <v>47</v>
      </c>
      <c r="C1578" s="7" t="s">
        <v>4625</v>
      </c>
      <c r="E1578" s="25" t="s">
        <v>4626</v>
      </c>
      <c r="J1578" s="24">
        <f>0</f>
      </c>
      <c s="24">
        <f>0</f>
      </c>
      <c s="24">
        <f>0+L1579+L1583+L1587+L1591+L1595+L1599+L1603</f>
      </c>
      <c s="24">
        <f>0+M1579+M1583+M1587+M1591+M1595+M1599+M1603</f>
      </c>
    </row>
    <row r="1579" spans="1:16" ht="12.75" customHeight="1">
      <c r="A1579" t="s">
        <v>50</v>
      </c>
      <c s="6" t="s">
        <v>4627</v>
      </c>
      <c s="6" t="s">
        <v>4628</v>
      </c>
      <c t="s">
        <v>4</v>
      </c>
      <c s="26" t="s">
        <v>4629</v>
      </c>
      <c s="27" t="s">
        <v>782</v>
      </c>
      <c s="28">
        <v>15.323</v>
      </c>
      <c s="27">
        <v>0.00287</v>
      </c>
      <c s="27">
        <f>ROUND(G1579*H1579,6)</f>
      </c>
      <c r="L1579" s="29">
        <v>0</v>
      </c>
      <c s="24">
        <f>ROUND(ROUND(L1579,2)*ROUND(G1579,3),2)</f>
      </c>
      <c s="27" t="s">
        <v>2797</v>
      </c>
      <c>
        <f>(M1579*21)/100</f>
      </c>
      <c t="s">
        <v>27</v>
      </c>
    </row>
    <row r="1580" spans="1:5" ht="12.75" customHeight="1">
      <c r="A1580" s="30" t="s">
        <v>56</v>
      </c>
      <c r="E1580" s="31" t="s">
        <v>4629</v>
      </c>
    </row>
    <row r="1581" spans="1:5" ht="12.75" customHeight="1">
      <c r="A1581" s="30" t="s">
        <v>57</v>
      </c>
      <c r="E1581" s="32" t="s">
        <v>4</v>
      </c>
    </row>
    <row r="1582" spans="5:5" ht="12.75" customHeight="1">
      <c r="E1582" s="31" t="s">
        <v>4</v>
      </c>
    </row>
    <row r="1583" spans="1:16" ht="12.75" customHeight="1">
      <c r="A1583" t="s">
        <v>50</v>
      </c>
      <c s="6" t="s">
        <v>4630</v>
      </c>
      <c s="6" t="s">
        <v>4631</v>
      </c>
      <c t="s">
        <v>4</v>
      </c>
      <c s="26" t="s">
        <v>4632</v>
      </c>
      <c s="27" t="s">
        <v>82</v>
      </c>
      <c s="28">
        <v>14.974</v>
      </c>
      <c s="27">
        <v>0.00022</v>
      </c>
      <c s="27">
        <f>ROUND(G1583*H1583,6)</f>
      </c>
      <c r="L1583" s="29">
        <v>0</v>
      </c>
      <c s="24">
        <f>ROUND(ROUND(L1583,2)*ROUND(G1583,3),2)</f>
      </c>
      <c s="27" t="s">
        <v>2797</v>
      </c>
      <c>
        <f>(M1583*21)/100</f>
      </c>
      <c t="s">
        <v>27</v>
      </c>
    </row>
    <row r="1584" spans="1:5" ht="12.75" customHeight="1">
      <c r="A1584" s="30" t="s">
        <v>56</v>
      </c>
      <c r="E1584" s="31" t="s">
        <v>4632</v>
      </c>
    </row>
    <row r="1585" spans="1:5" ht="12.75" customHeight="1">
      <c r="A1585" s="30" t="s">
        <v>57</v>
      </c>
      <c r="E1585" s="32" t="s">
        <v>4</v>
      </c>
    </row>
    <row r="1586" spans="5:5" ht="12.75" customHeight="1">
      <c r="E1586" s="31" t="s">
        <v>4</v>
      </c>
    </row>
    <row r="1587" spans="1:16" ht="12.75" customHeight="1">
      <c r="A1587" t="s">
        <v>50</v>
      </c>
      <c s="6" t="s">
        <v>4633</v>
      </c>
      <c s="6" t="s">
        <v>4634</v>
      </c>
      <c t="s">
        <v>4</v>
      </c>
      <c s="26" t="s">
        <v>4635</v>
      </c>
      <c s="27" t="s">
        <v>782</v>
      </c>
      <c s="28">
        <v>13.93</v>
      </c>
      <c s="27">
        <v>0</v>
      </c>
      <c s="27">
        <f>ROUND(G1587*H1587,6)</f>
      </c>
      <c r="L1587" s="29">
        <v>0</v>
      </c>
      <c s="24">
        <f>ROUND(ROUND(L1587,2)*ROUND(G1587,3),2)</f>
      </c>
      <c s="27" t="s">
        <v>2797</v>
      </c>
      <c>
        <f>(M1587*21)/100</f>
      </c>
      <c t="s">
        <v>27</v>
      </c>
    </row>
    <row r="1588" spans="1:5" ht="12.75" customHeight="1">
      <c r="A1588" s="30" t="s">
        <v>56</v>
      </c>
      <c r="E1588" s="31" t="s">
        <v>4636</v>
      </c>
    </row>
    <row r="1589" spans="1:5" ht="12.75" customHeight="1">
      <c r="A1589" s="30" t="s">
        <v>57</v>
      </c>
      <c r="E1589" s="32" t="s">
        <v>4</v>
      </c>
    </row>
    <row r="1590" spans="5:5" ht="12.75" customHeight="1">
      <c r="E1590" s="31" t="s">
        <v>4637</v>
      </c>
    </row>
    <row r="1591" spans="1:16" ht="12.75" customHeight="1">
      <c r="A1591" t="s">
        <v>50</v>
      </c>
      <c s="6" t="s">
        <v>4638</v>
      </c>
      <c s="6" t="s">
        <v>4639</v>
      </c>
      <c t="s">
        <v>4</v>
      </c>
      <c s="26" t="s">
        <v>4640</v>
      </c>
      <c s="27" t="s">
        <v>782</v>
      </c>
      <c s="28">
        <v>13.93</v>
      </c>
      <c s="27">
        <v>0.0002</v>
      </c>
      <c s="27">
        <f>ROUND(G1591*H1591,6)</f>
      </c>
      <c r="L1591" s="29">
        <v>0</v>
      </c>
      <c s="24">
        <f>ROUND(ROUND(L1591,2)*ROUND(G1591,3),2)</f>
      </c>
      <c s="27" t="s">
        <v>2797</v>
      </c>
      <c>
        <f>(M1591*21)/100</f>
      </c>
      <c t="s">
        <v>27</v>
      </c>
    </row>
    <row r="1592" spans="1:5" ht="12.75" customHeight="1">
      <c r="A1592" s="30" t="s">
        <v>56</v>
      </c>
      <c r="E1592" s="31" t="s">
        <v>4641</v>
      </c>
    </row>
    <row r="1593" spans="1:5" ht="12.75" customHeight="1">
      <c r="A1593" s="30" t="s">
        <v>57</v>
      </c>
      <c r="E1593" s="32" t="s">
        <v>4</v>
      </c>
    </row>
    <row r="1594" spans="5:5" ht="12.75" customHeight="1">
      <c r="E1594" s="31" t="s">
        <v>4637</v>
      </c>
    </row>
    <row r="1595" spans="1:16" ht="12.75" customHeight="1">
      <c r="A1595" t="s">
        <v>50</v>
      </c>
      <c s="6" t="s">
        <v>4642</v>
      </c>
      <c s="6" t="s">
        <v>4643</v>
      </c>
      <c t="s">
        <v>4</v>
      </c>
      <c s="26" t="s">
        <v>4644</v>
      </c>
      <c s="27" t="s">
        <v>782</v>
      </c>
      <c s="28">
        <v>13.93</v>
      </c>
      <c s="27">
        <v>0.0045</v>
      </c>
      <c s="27">
        <f>ROUND(G1595*H1595,6)</f>
      </c>
      <c r="L1595" s="29">
        <v>0</v>
      </c>
      <c s="24">
        <f>ROUND(ROUND(L1595,2)*ROUND(G1595,3),2)</f>
      </c>
      <c s="27" t="s">
        <v>2797</v>
      </c>
      <c>
        <f>(M1595*21)/100</f>
      </c>
      <c t="s">
        <v>27</v>
      </c>
    </row>
    <row r="1596" spans="1:5" ht="12.75" customHeight="1">
      <c r="A1596" s="30" t="s">
        <v>56</v>
      </c>
      <c r="E1596" s="31" t="s">
        <v>4645</v>
      </c>
    </row>
    <row r="1597" spans="1:5" ht="12.75" customHeight="1">
      <c r="A1597" s="30" t="s">
        <v>57</v>
      </c>
      <c r="E1597" s="32" t="s">
        <v>4</v>
      </c>
    </row>
    <row r="1598" spans="5:5" ht="12.75" customHeight="1">
      <c r="E1598" s="31" t="s">
        <v>4637</v>
      </c>
    </row>
    <row r="1599" spans="1:16" ht="12.75" customHeight="1">
      <c r="A1599" t="s">
        <v>50</v>
      </c>
      <c s="6" t="s">
        <v>4646</v>
      </c>
      <c s="6" t="s">
        <v>4647</v>
      </c>
      <c t="s">
        <v>4</v>
      </c>
      <c s="26" t="s">
        <v>4648</v>
      </c>
      <c s="27" t="s">
        <v>782</v>
      </c>
      <c s="28">
        <v>13.93</v>
      </c>
      <c s="27">
        <v>0.0003</v>
      </c>
      <c s="27">
        <f>ROUND(G1599*H1599,6)</f>
      </c>
      <c r="L1599" s="29">
        <v>0</v>
      </c>
      <c s="24">
        <f>ROUND(ROUND(L1599,2)*ROUND(G1599,3),2)</f>
      </c>
      <c s="27" t="s">
        <v>2797</v>
      </c>
      <c>
        <f>(M1599*21)/100</f>
      </c>
      <c t="s">
        <v>27</v>
      </c>
    </row>
    <row r="1600" spans="1:5" ht="12.75" customHeight="1">
      <c r="A1600" s="30" t="s">
        <v>56</v>
      </c>
      <c r="E1600" s="31" t="s">
        <v>4649</v>
      </c>
    </row>
    <row r="1601" spans="1:5" ht="12.75" customHeight="1">
      <c r="A1601" s="30" t="s">
        <v>57</v>
      </c>
      <c r="E1601" s="32" t="s">
        <v>4</v>
      </c>
    </row>
    <row r="1602" spans="5:5" ht="12.75" customHeight="1">
      <c r="E1602" s="31" t="s">
        <v>4</v>
      </c>
    </row>
    <row r="1603" spans="1:16" ht="12.75" customHeight="1">
      <c r="A1603" t="s">
        <v>50</v>
      </c>
      <c s="6" t="s">
        <v>4650</v>
      </c>
      <c s="6" t="s">
        <v>4651</v>
      </c>
      <c t="s">
        <v>4</v>
      </c>
      <c s="26" t="s">
        <v>4652</v>
      </c>
      <c s="27" t="s">
        <v>82</v>
      </c>
      <c s="28">
        <v>14.68</v>
      </c>
      <c s="27">
        <v>1E-05</v>
      </c>
      <c s="27">
        <f>ROUND(G1603*H1603,6)</f>
      </c>
      <c r="L1603" s="29">
        <v>0</v>
      </c>
      <c s="24">
        <f>ROUND(ROUND(L1603,2)*ROUND(G1603,3),2)</f>
      </c>
      <c s="27" t="s">
        <v>2797</v>
      </c>
      <c>
        <f>(M1603*21)/100</f>
      </c>
      <c t="s">
        <v>27</v>
      </c>
    </row>
    <row r="1604" spans="1:5" ht="12.75" customHeight="1">
      <c r="A1604" s="30" t="s">
        <v>56</v>
      </c>
      <c r="E1604" s="31" t="s">
        <v>4653</v>
      </c>
    </row>
    <row r="1605" spans="1:5" ht="12.75" customHeight="1">
      <c r="A1605" s="30" t="s">
        <v>57</v>
      </c>
      <c r="E1605" s="32" t="s">
        <v>4</v>
      </c>
    </row>
    <row r="1606" spans="5:5" ht="12.75" customHeight="1">
      <c r="E1606" s="31" t="s">
        <v>4</v>
      </c>
    </row>
    <row r="1607" spans="1:13" ht="12.75" customHeight="1">
      <c r="A1607" t="s">
        <v>47</v>
      </c>
      <c r="C1607" s="7" t="s">
        <v>4654</v>
      </c>
      <c r="E1607" s="25" t="s">
        <v>4655</v>
      </c>
      <c r="J1607" s="24">
        <f>0</f>
      </c>
      <c s="24">
        <f>0</f>
      </c>
      <c s="24">
        <f>0+L1608+L1612+L1616+L1620+L1624+L1628+L1632+L1636+L1640</f>
      </c>
      <c s="24">
        <f>0+M1608+M1612+M1616+M1620+M1624+M1628+M1632+M1636+M1640</f>
      </c>
    </row>
    <row r="1608" spans="1:16" ht="12.75" customHeight="1">
      <c r="A1608" t="s">
        <v>50</v>
      </c>
      <c s="6" t="s">
        <v>4656</v>
      </c>
      <c s="6" t="s">
        <v>4657</v>
      </c>
      <c t="s">
        <v>4</v>
      </c>
      <c s="26" t="s">
        <v>4658</v>
      </c>
      <c s="27" t="s">
        <v>82</v>
      </c>
      <c s="28">
        <v>21.868</v>
      </c>
      <c s="27">
        <v>6E-05</v>
      </c>
      <c s="27">
        <f>ROUND(G1608*H1608,6)</f>
      </c>
      <c r="L1608" s="29">
        <v>0</v>
      </c>
      <c s="24">
        <f>ROUND(ROUND(L1608,2)*ROUND(G1608,3),2)</f>
      </c>
      <c s="27" t="s">
        <v>2797</v>
      </c>
      <c>
        <f>(M1608*21)/100</f>
      </c>
      <c t="s">
        <v>27</v>
      </c>
    </row>
    <row r="1609" spans="1:5" ht="12.75" customHeight="1">
      <c r="A1609" s="30" t="s">
        <v>56</v>
      </c>
      <c r="E1609" s="31" t="s">
        <v>4658</v>
      </c>
    </row>
    <row r="1610" spans="1:5" ht="12.75" customHeight="1">
      <c r="A1610" s="30" t="s">
        <v>57</v>
      </c>
      <c r="E1610" s="32" t="s">
        <v>4</v>
      </c>
    </row>
    <row r="1611" spans="5:5" ht="12.75" customHeight="1">
      <c r="E1611" s="31" t="s">
        <v>4</v>
      </c>
    </row>
    <row r="1612" spans="1:16" ht="12.75" customHeight="1">
      <c r="A1612" t="s">
        <v>50</v>
      </c>
      <c s="6" t="s">
        <v>4659</v>
      </c>
      <c s="6" t="s">
        <v>4660</v>
      </c>
      <c t="s">
        <v>4</v>
      </c>
      <c s="26" t="s">
        <v>4661</v>
      </c>
      <c s="27" t="s">
        <v>98</v>
      </c>
      <c s="28">
        <v>2</v>
      </c>
      <c s="27">
        <v>0.00106</v>
      </c>
      <c s="27">
        <f>ROUND(G1612*H1612,6)</f>
      </c>
      <c r="L1612" s="29">
        <v>0</v>
      </c>
      <c s="24">
        <f>ROUND(ROUND(L1612,2)*ROUND(G1612,3),2)</f>
      </c>
      <c s="27" t="s">
        <v>2797</v>
      </c>
      <c>
        <f>(M1612*21)/100</f>
      </c>
      <c t="s">
        <v>27</v>
      </c>
    </row>
    <row r="1613" spans="1:5" ht="12.75" customHeight="1">
      <c r="A1613" s="30" t="s">
        <v>56</v>
      </c>
      <c r="E1613" s="31" t="s">
        <v>4661</v>
      </c>
    </row>
    <row r="1614" spans="1:5" ht="12.75" customHeight="1">
      <c r="A1614" s="30" t="s">
        <v>57</v>
      </c>
      <c r="E1614" s="32" t="s">
        <v>4</v>
      </c>
    </row>
    <row r="1615" spans="5:5" ht="12.75" customHeight="1">
      <c r="E1615" s="31" t="s">
        <v>4</v>
      </c>
    </row>
    <row r="1616" spans="1:16" ht="12.75" customHeight="1">
      <c r="A1616" t="s">
        <v>50</v>
      </c>
      <c s="6" t="s">
        <v>4662</v>
      </c>
      <c s="6" t="s">
        <v>4663</v>
      </c>
      <c t="s">
        <v>4</v>
      </c>
      <c s="26" t="s">
        <v>4664</v>
      </c>
      <c s="27" t="s">
        <v>782</v>
      </c>
      <c s="28">
        <v>23.639</v>
      </c>
      <c s="27">
        <v>0.0118</v>
      </c>
      <c s="27">
        <f>ROUND(G1616*H1616,6)</f>
      </c>
      <c r="L1616" s="29">
        <v>0</v>
      </c>
      <c s="24">
        <f>ROUND(ROUND(L1616,2)*ROUND(G1616,3),2)</f>
      </c>
      <c s="27" t="s">
        <v>2797</v>
      </c>
      <c>
        <f>(M1616*21)/100</f>
      </c>
      <c t="s">
        <v>27</v>
      </c>
    </row>
    <row r="1617" spans="1:5" ht="12.75" customHeight="1">
      <c r="A1617" s="30" t="s">
        <v>56</v>
      </c>
      <c r="E1617" s="31" t="s">
        <v>4664</v>
      </c>
    </row>
    <row r="1618" spans="1:5" ht="12.75" customHeight="1">
      <c r="A1618" s="30" t="s">
        <v>57</v>
      </c>
      <c r="E1618" s="32" t="s">
        <v>4</v>
      </c>
    </row>
    <row r="1619" spans="5:5" ht="12.75" customHeight="1">
      <c r="E1619" s="31" t="s">
        <v>4</v>
      </c>
    </row>
    <row r="1620" spans="1:16" ht="12.75" customHeight="1">
      <c r="A1620" t="s">
        <v>50</v>
      </c>
      <c s="6" t="s">
        <v>4665</v>
      </c>
      <c s="6" t="s">
        <v>4666</v>
      </c>
      <c t="s">
        <v>4</v>
      </c>
      <c s="26" t="s">
        <v>4667</v>
      </c>
      <c s="27" t="s">
        <v>782</v>
      </c>
      <c s="28">
        <v>21.49</v>
      </c>
      <c s="27">
        <v>0</v>
      </c>
      <c s="27">
        <f>ROUND(G1620*H1620,6)</f>
      </c>
      <c r="L1620" s="29">
        <v>0</v>
      </c>
      <c s="24">
        <f>ROUND(ROUND(L1620,2)*ROUND(G1620,3),2)</f>
      </c>
      <c s="27" t="s">
        <v>2797</v>
      </c>
      <c>
        <f>(M1620*21)/100</f>
      </c>
      <c t="s">
        <v>27</v>
      </c>
    </row>
    <row r="1621" spans="1:5" ht="12.75" customHeight="1">
      <c r="A1621" s="30" t="s">
        <v>56</v>
      </c>
      <c r="E1621" s="31" t="s">
        <v>4668</v>
      </c>
    </row>
    <row r="1622" spans="1:5" ht="12.75" customHeight="1">
      <c r="A1622" s="30" t="s">
        <v>57</v>
      </c>
      <c r="E1622" s="32" t="s">
        <v>4</v>
      </c>
    </row>
    <row r="1623" spans="5:5" ht="12.75" customHeight="1">
      <c r="E1623" s="31" t="s">
        <v>4669</v>
      </c>
    </row>
    <row r="1624" spans="1:16" ht="12.75" customHeight="1">
      <c r="A1624" t="s">
        <v>50</v>
      </c>
      <c s="6" t="s">
        <v>4670</v>
      </c>
      <c s="6" t="s">
        <v>4671</v>
      </c>
      <c t="s">
        <v>4</v>
      </c>
      <c s="26" t="s">
        <v>4672</v>
      </c>
      <c s="27" t="s">
        <v>782</v>
      </c>
      <c s="28">
        <v>21.49</v>
      </c>
      <c s="27">
        <v>0.0003</v>
      </c>
      <c s="27">
        <f>ROUND(G1624*H1624,6)</f>
      </c>
      <c r="L1624" s="29">
        <v>0</v>
      </c>
      <c s="24">
        <f>ROUND(ROUND(L1624,2)*ROUND(G1624,3),2)</f>
      </c>
      <c s="27" t="s">
        <v>2797</v>
      </c>
      <c>
        <f>(M1624*21)/100</f>
      </c>
      <c t="s">
        <v>27</v>
      </c>
    </row>
    <row r="1625" spans="1:5" ht="12.75" customHeight="1">
      <c r="A1625" s="30" t="s">
        <v>56</v>
      </c>
      <c r="E1625" s="31" t="s">
        <v>4673</v>
      </c>
    </row>
    <row r="1626" spans="1:5" ht="12.75" customHeight="1">
      <c r="A1626" s="30" t="s">
        <v>57</v>
      </c>
      <c r="E1626" s="32" t="s">
        <v>4</v>
      </c>
    </row>
    <row r="1627" spans="5:5" ht="12.75" customHeight="1">
      <c r="E1627" s="31" t="s">
        <v>4669</v>
      </c>
    </row>
    <row r="1628" spans="1:16" ht="12.75" customHeight="1">
      <c r="A1628" t="s">
        <v>50</v>
      </c>
      <c s="6" t="s">
        <v>4674</v>
      </c>
      <c s="6" t="s">
        <v>4675</v>
      </c>
      <c t="s">
        <v>4</v>
      </c>
      <c s="26" t="s">
        <v>4676</v>
      </c>
      <c s="27" t="s">
        <v>782</v>
      </c>
      <c s="28">
        <v>21.49</v>
      </c>
      <c s="27">
        <v>0.0015</v>
      </c>
      <c s="27">
        <f>ROUND(G1628*H1628,6)</f>
      </c>
      <c r="L1628" s="29">
        <v>0</v>
      </c>
      <c s="24">
        <f>ROUND(ROUND(L1628,2)*ROUND(G1628,3),2)</f>
      </c>
      <c s="27" t="s">
        <v>2797</v>
      </c>
      <c>
        <f>(M1628*21)/100</f>
      </c>
      <c t="s">
        <v>27</v>
      </c>
    </row>
    <row r="1629" spans="1:5" ht="12.75" customHeight="1">
      <c r="A1629" s="30" t="s">
        <v>56</v>
      </c>
      <c r="E1629" s="31" t="s">
        <v>4677</v>
      </c>
    </row>
    <row r="1630" spans="1:5" ht="12.75" customHeight="1">
      <c r="A1630" s="30" t="s">
        <v>57</v>
      </c>
      <c r="E1630" s="32" t="s">
        <v>4</v>
      </c>
    </row>
    <row r="1631" spans="5:5" ht="12.75" customHeight="1">
      <c r="E1631" s="31" t="s">
        <v>4678</v>
      </c>
    </row>
    <row r="1632" spans="1:16" ht="12.75" customHeight="1">
      <c r="A1632" t="s">
        <v>50</v>
      </c>
      <c s="6" t="s">
        <v>4679</v>
      </c>
      <c s="6" t="s">
        <v>4680</v>
      </c>
      <c t="s">
        <v>4</v>
      </c>
      <c s="26" t="s">
        <v>4681</v>
      </c>
      <c s="27" t="s">
        <v>82</v>
      </c>
      <c s="28">
        <v>19.88</v>
      </c>
      <c s="27">
        <v>0.0002</v>
      </c>
      <c s="27">
        <f>ROUND(G1632*H1632,6)</f>
      </c>
      <c r="L1632" s="29">
        <v>0</v>
      </c>
      <c s="24">
        <f>ROUND(ROUND(L1632,2)*ROUND(G1632,3),2)</f>
      </c>
      <c s="27" t="s">
        <v>2797</v>
      </c>
      <c>
        <f>(M1632*21)/100</f>
      </c>
      <c t="s">
        <v>27</v>
      </c>
    </row>
    <row r="1633" spans="1:5" ht="12.75" customHeight="1">
      <c r="A1633" s="30" t="s">
        <v>56</v>
      </c>
      <c r="E1633" s="31" t="s">
        <v>4682</v>
      </c>
    </row>
    <row r="1634" spans="1:5" ht="12.75" customHeight="1">
      <c r="A1634" s="30" t="s">
        <v>57</v>
      </c>
      <c r="E1634" s="32" t="s">
        <v>4</v>
      </c>
    </row>
    <row r="1635" spans="5:5" ht="12.75" customHeight="1">
      <c r="E1635" s="31" t="s">
        <v>4669</v>
      </c>
    </row>
    <row r="1636" spans="1:16" ht="12.75" customHeight="1">
      <c r="A1636" t="s">
        <v>50</v>
      </c>
      <c s="6" t="s">
        <v>4683</v>
      </c>
      <c s="6" t="s">
        <v>4684</v>
      </c>
      <c t="s">
        <v>4</v>
      </c>
      <c s="26" t="s">
        <v>4685</v>
      </c>
      <c s="27" t="s">
        <v>782</v>
      </c>
      <c s="28">
        <v>21.49</v>
      </c>
      <c s="27">
        <v>0.006</v>
      </c>
      <c s="27">
        <f>ROUND(G1636*H1636,6)</f>
      </c>
      <c r="L1636" s="29">
        <v>0</v>
      </c>
      <c s="24">
        <f>ROUND(ROUND(L1636,2)*ROUND(G1636,3),2)</f>
      </c>
      <c s="27" t="s">
        <v>2797</v>
      </c>
      <c>
        <f>(M1636*21)/100</f>
      </c>
      <c t="s">
        <v>27</v>
      </c>
    </row>
    <row r="1637" spans="1:5" ht="12.75" customHeight="1">
      <c r="A1637" s="30" t="s">
        <v>56</v>
      </c>
      <c r="E1637" s="31" t="s">
        <v>4686</v>
      </c>
    </row>
    <row r="1638" spans="1:5" ht="12.75" customHeight="1">
      <c r="A1638" s="30" t="s">
        <v>57</v>
      </c>
      <c r="E1638" s="32" t="s">
        <v>4</v>
      </c>
    </row>
    <row r="1639" spans="5:5" ht="12.75" customHeight="1">
      <c r="E1639" s="31" t="s">
        <v>4624</v>
      </c>
    </row>
    <row r="1640" spans="1:16" ht="12.75" customHeight="1">
      <c r="A1640" t="s">
        <v>50</v>
      </c>
      <c s="6" t="s">
        <v>4687</v>
      </c>
      <c s="6" t="s">
        <v>4688</v>
      </c>
      <c t="s">
        <v>4</v>
      </c>
      <c s="26" t="s">
        <v>4689</v>
      </c>
      <c s="27" t="s">
        <v>98</v>
      </c>
      <c s="28">
        <v>2</v>
      </c>
      <c s="27">
        <v>0.0002</v>
      </c>
      <c s="27">
        <f>ROUND(G1640*H1640,6)</f>
      </c>
      <c r="L1640" s="29">
        <v>0</v>
      </c>
      <c s="24">
        <f>ROUND(ROUND(L1640,2)*ROUND(G1640,3),2)</f>
      </c>
      <c s="27" t="s">
        <v>2797</v>
      </c>
      <c>
        <f>(M1640*21)/100</f>
      </c>
      <c t="s">
        <v>27</v>
      </c>
    </row>
    <row r="1641" spans="1:5" ht="12.75" customHeight="1">
      <c r="A1641" s="30" t="s">
        <v>56</v>
      </c>
      <c r="E1641" s="31" t="s">
        <v>4690</v>
      </c>
    </row>
    <row r="1642" spans="1:5" ht="12.75" customHeight="1">
      <c r="A1642" s="30" t="s">
        <v>57</v>
      </c>
      <c r="E1642" s="32" t="s">
        <v>4</v>
      </c>
    </row>
    <row r="1643" spans="5:5" ht="12.75" customHeight="1">
      <c r="E1643" s="31" t="s">
        <v>4691</v>
      </c>
    </row>
    <row r="1644" spans="1:13" ht="12.75" customHeight="1">
      <c r="A1644" t="s">
        <v>47</v>
      </c>
      <c r="C1644" s="7" t="s">
        <v>3630</v>
      </c>
      <c r="E1644" s="25" t="s">
        <v>3631</v>
      </c>
      <c r="J1644" s="24">
        <f>0</f>
      </c>
      <c s="24">
        <f>0</f>
      </c>
      <c s="24">
        <f>0+L1645+L1649+L1653+L1657+L1661+L1665+L1669+L1673+L1677+L1681</f>
      </c>
      <c s="24">
        <f>0+M1645+M1649+M1653+M1657+M1661+M1665+M1669+M1673+M1677+M1681</f>
      </c>
    </row>
    <row r="1645" spans="1:16" ht="12.75" customHeight="1">
      <c r="A1645" t="s">
        <v>50</v>
      </c>
      <c s="6" t="s">
        <v>4692</v>
      </c>
      <c s="6" t="s">
        <v>3632</v>
      </c>
      <c t="s">
        <v>4</v>
      </c>
      <c s="26" t="s">
        <v>3633</v>
      </c>
      <c s="27" t="s">
        <v>782</v>
      </c>
      <c s="28">
        <v>803.88</v>
      </c>
      <c s="27">
        <v>0</v>
      </c>
      <c s="27">
        <f>ROUND(G1645*H1645,6)</f>
      </c>
      <c r="L1645" s="29">
        <v>0</v>
      </c>
      <c s="24">
        <f>ROUND(ROUND(L1645,2)*ROUND(G1645,3),2)</f>
      </c>
      <c s="27" t="s">
        <v>2797</v>
      </c>
      <c>
        <f>(M1645*21)/100</f>
      </c>
      <c t="s">
        <v>27</v>
      </c>
    </row>
    <row r="1646" spans="1:5" ht="12.75" customHeight="1">
      <c r="A1646" s="30" t="s">
        <v>56</v>
      </c>
      <c r="E1646" s="31" t="s">
        <v>3634</v>
      </c>
    </row>
    <row r="1647" spans="1:5" ht="12.75" customHeight="1">
      <c r="A1647" s="30" t="s">
        <v>57</v>
      </c>
      <c r="E1647" s="32" t="s">
        <v>4</v>
      </c>
    </row>
    <row r="1648" spans="5:5" ht="12.75" customHeight="1">
      <c r="E1648" s="31" t="s">
        <v>4</v>
      </c>
    </row>
    <row r="1649" spans="1:16" ht="12.75" customHeight="1">
      <c r="A1649" t="s">
        <v>50</v>
      </c>
      <c s="6" t="s">
        <v>4693</v>
      </c>
      <c s="6" t="s">
        <v>3635</v>
      </c>
      <c t="s">
        <v>4</v>
      </c>
      <c s="26" t="s">
        <v>3636</v>
      </c>
      <c s="27" t="s">
        <v>782</v>
      </c>
      <c s="28">
        <v>803.88</v>
      </c>
      <c s="27">
        <v>0</v>
      </c>
      <c s="27">
        <f>ROUND(G1649*H1649,6)</f>
      </c>
      <c r="L1649" s="29">
        <v>0</v>
      </c>
      <c s="24">
        <f>ROUND(ROUND(L1649,2)*ROUND(G1649,3),2)</f>
      </c>
      <c s="27" t="s">
        <v>2797</v>
      </c>
      <c>
        <f>(M1649*21)/100</f>
      </c>
      <c t="s">
        <v>27</v>
      </c>
    </row>
    <row r="1650" spans="1:5" ht="12.75" customHeight="1">
      <c r="A1650" s="30" t="s">
        <v>56</v>
      </c>
      <c r="E1650" s="31" t="s">
        <v>3637</v>
      </c>
    </row>
    <row r="1651" spans="1:5" ht="12.75" customHeight="1">
      <c r="A1651" s="30" t="s">
        <v>57</v>
      </c>
      <c r="E1651" s="32" t="s">
        <v>4</v>
      </c>
    </row>
    <row r="1652" spans="5:5" ht="12.75" customHeight="1">
      <c r="E1652" s="31" t="s">
        <v>4</v>
      </c>
    </row>
    <row r="1653" spans="1:16" ht="12.75" customHeight="1">
      <c r="A1653" t="s">
        <v>50</v>
      </c>
      <c s="6" t="s">
        <v>4694</v>
      </c>
      <c s="6" t="s">
        <v>3638</v>
      </c>
      <c t="s">
        <v>4</v>
      </c>
      <c s="26" t="s">
        <v>3639</v>
      </c>
      <c s="27" t="s">
        <v>782</v>
      </c>
      <c s="28">
        <v>661.18</v>
      </c>
      <c s="27">
        <v>0.0001</v>
      </c>
      <c s="27">
        <f>ROUND(G1653*H1653,6)</f>
      </c>
      <c r="L1653" s="29">
        <v>0</v>
      </c>
      <c s="24">
        <f>ROUND(ROUND(L1653,2)*ROUND(G1653,3),2)</f>
      </c>
      <c s="27" t="s">
        <v>2797</v>
      </c>
      <c>
        <f>(M1653*21)/100</f>
      </c>
      <c t="s">
        <v>27</v>
      </c>
    </row>
    <row r="1654" spans="1:5" ht="12.75" customHeight="1">
      <c r="A1654" s="30" t="s">
        <v>56</v>
      </c>
      <c r="E1654" s="31" t="s">
        <v>3640</v>
      </c>
    </row>
    <row r="1655" spans="1:5" ht="12.75" customHeight="1">
      <c r="A1655" s="30" t="s">
        <v>57</v>
      </c>
      <c r="E1655" s="32" t="s">
        <v>4</v>
      </c>
    </row>
    <row r="1656" spans="5:5" ht="12.75" customHeight="1">
      <c r="E1656" s="31" t="s">
        <v>4</v>
      </c>
    </row>
    <row r="1657" spans="1:16" ht="12.75" customHeight="1">
      <c r="A1657" t="s">
        <v>50</v>
      </c>
      <c s="6" t="s">
        <v>4695</v>
      </c>
      <c s="6" t="s">
        <v>3641</v>
      </c>
      <c t="s">
        <v>4</v>
      </c>
      <c s="26" t="s">
        <v>3642</v>
      </c>
      <c s="27" t="s">
        <v>782</v>
      </c>
      <c s="28">
        <v>709.06</v>
      </c>
      <c s="27">
        <v>0.00014</v>
      </c>
      <c s="27">
        <f>ROUND(G1657*H1657,6)</f>
      </c>
      <c r="L1657" s="29">
        <v>0</v>
      </c>
      <c s="24">
        <f>ROUND(ROUND(L1657,2)*ROUND(G1657,3),2)</f>
      </c>
      <c s="27" t="s">
        <v>2797</v>
      </c>
      <c>
        <f>(M1657*21)/100</f>
      </c>
      <c t="s">
        <v>27</v>
      </c>
    </row>
    <row r="1658" spans="1:5" ht="12.75" customHeight="1">
      <c r="A1658" s="30" t="s">
        <v>56</v>
      </c>
      <c r="E1658" s="31" t="s">
        <v>3643</v>
      </c>
    </row>
    <row r="1659" spans="1:5" ht="12.75" customHeight="1">
      <c r="A1659" s="30" t="s">
        <v>57</v>
      </c>
      <c r="E1659" s="32" t="s">
        <v>4</v>
      </c>
    </row>
    <row r="1660" spans="5:5" ht="12.75" customHeight="1">
      <c r="E1660" s="31" t="s">
        <v>4</v>
      </c>
    </row>
    <row r="1661" spans="1:16" ht="12.75" customHeight="1">
      <c r="A1661" t="s">
        <v>50</v>
      </c>
      <c s="6" t="s">
        <v>4696</v>
      </c>
      <c s="6" t="s">
        <v>3644</v>
      </c>
      <c t="s">
        <v>4</v>
      </c>
      <c s="26" t="s">
        <v>3645</v>
      </c>
      <c s="27" t="s">
        <v>782</v>
      </c>
      <c s="28">
        <v>803.88</v>
      </c>
      <c s="27">
        <v>0.0048</v>
      </c>
      <c s="27">
        <f>ROUND(G1661*H1661,6)</f>
      </c>
      <c r="L1661" s="29">
        <v>0</v>
      </c>
      <c s="24">
        <f>ROUND(ROUND(L1661,2)*ROUND(G1661,3),2)</f>
      </c>
      <c s="27" t="s">
        <v>2797</v>
      </c>
      <c>
        <f>(M1661*21)/100</f>
      </c>
      <c t="s">
        <v>27</v>
      </c>
    </row>
    <row r="1662" spans="1:5" ht="12.75" customHeight="1">
      <c r="A1662" s="30" t="s">
        <v>56</v>
      </c>
      <c r="E1662" s="31" t="s">
        <v>3646</v>
      </c>
    </row>
    <row r="1663" spans="1:5" ht="12.75" customHeight="1">
      <c r="A1663" s="30" t="s">
        <v>57</v>
      </c>
      <c r="E1663" s="32" t="s">
        <v>4</v>
      </c>
    </row>
    <row r="1664" spans="5:5" ht="12.75" customHeight="1">
      <c r="E1664" s="31" t="s">
        <v>4</v>
      </c>
    </row>
    <row r="1665" spans="1:16" ht="12.75" customHeight="1">
      <c r="A1665" t="s">
        <v>50</v>
      </c>
      <c s="6" t="s">
        <v>4697</v>
      </c>
      <c s="6" t="s">
        <v>4698</v>
      </c>
      <c t="s">
        <v>4</v>
      </c>
      <c s="26" t="s">
        <v>4699</v>
      </c>
      <c s="27" t="s">
        <v>782</v>
      </c>
      <c s="28">
        <v>97</v>
      </c>
      <c s="27">
        <v>0.00029</v>
      </c>
      <c s="27">
        <f>ROUND(G1665*H1665,6)</f>
      </c>
      <c r="L1665" s="29">
        <v>0</v>
      </c>
      <c s="24">
        <f>ROUND(ROUND(L1665,2)*ROUND(G1665,3),2)</f>
      </c>
      <c s="27" t="s">
        <v>2797</v>
      </c>
      <c>
        <f>(M1665*21)/100</f>
      </c>
      <c t="s">
        <v>27</v>
      </c>
    </row>
    <row r="1666" spans="1:5" ht="12.75" customHeight="1">
      <c r="A1666" s="30" t="s">
        <v>56</v>
      </c>
      <c r="E1666" s="31" t="s">
        <v>4700</v>
      </c>
    </row>
    <row r="1667" spans="1:5" ht="12.75" customHeight="1">
      <c r="A1667" s="30" t="s">
        <v>57</v>
      </c>
      <c r="E1667" s="32" t="s">
        <v>4</v>
      </c>
    </row>
    <row r="1668" spans="5:5" ht="12.75" customHeight="1">
      <c r="E1668" s="31" t="s">
        <v>4</v>
      </c>
    </row>
    <row r="1669" spans="1:16" ht="12.75" customHeight="1">
      <c r="A1669" t="s">
        <v>50</v>
      </c>
      <c s="6" t="s">
        <v>4701</v>
      </c>
      <c s="6" t="s">
        <v>4702</v>
      </c>
      <c t="s">
        <v>4</v>
      </c>
      <c s="26" t="s">
        <v>4703</v>
      </c>
      <c s="27" t="s">
        <v>782</v>
      </c>
      <c s="28">
        <v>97</v>
      </c>
      <c s="27">
        <v>0.00066</v>
      </c>
      <c s="27">
        <f>ROUND(G1669*H1669,6)</f>
      </c>
      <c r="L1669" s="29">
        <v>0</v>
      </c>
      <c s="24">
        <f>ROUND(ROUND(L1669,2)*ROUND(G1669,3),2)</f>
      </c>
      <c s="27" t="s">
        <v>2797</v>
      </c>
      <c>
        <f>(M1669*21)/100</f>
      </c>
      <c t="s">
        <v>27</v>
      </c>
    </row>
    <row r="1670" spans="1:5" ht="12.75" customHeight="1">
      <c r="A1670" s="30" t="s">
        <v>56</v>
      </c>
      <c r="E1670" s="31" t="s">
        <v>4704</v>
      </c>
    </row>
    <row r="1671" spans="1:5" ht="12.75" customHeight="1">
      <c r="A1671" s="30" t="s">
        <v>57</v>
      </c>
      <c r="E1671" s="32" t="s">
        <v>4</v>
      </c>
    </row>
    <row r="1672" spans="5:5" ht="12.75" customHeight="1">
      <c r="E1672" s="31" t="s">
        <v>4</v>
      </c>
    </row>
    <row r="1673" spans="1:16" ht="12.75" customHeight="1">
      <c r="A1673" t="s">
        <v>50</v>
      </c>
      <c s="6" t="s">
        <v>4705</v>
      </c>
      <c s="6" t="s">
        <v>4706</v>
      </c>
      <c t="s">
        <v>4</v>
      </c>
      <c s="26" t="s">
        <v>4707</v>
      </c>
      <c s="27" t="s">
        <v>782</v>
      </c>
      <c s="28">
        <v>45.7</v>
      </c>
      <c s="27">
        <v>0.00012</v>
      </c>
      <c s="27">
        <f>ROUND(G1673*H1673,6)</f>
      </c>
      <c r="L1673" s="29">
        <v>0</v>
      </c>
      <c s="24">
        <f>ROUND(ROUND(L1673,2)*ROUND(G1673,3),2)</f>
      </c>
      <c s="27" t="s">
        <v>2797</v>
      </c>
      <c>
        <f>(M1673*21)/100</f>
      </c>
      <c t="s">
        <v>27</v>
      </c>
    </row>
    <row r="1674" spans="1:5" ht="12.75" customHeight="1">
      <c r="A1674" s="30" t="s">
        <v>56</v>
      </c>
      <c r="E1674" s="31" t="s">
        <v>4708</v>
      </c>
    </row>
    <row r="1675" spans="1:5" ht="12.75" customHeight="1">
      <c r="A1675" s="30" t="s">
        <v>57</v>
      </c>
      <c r="E1675" s="32" t="s">
        <v>4</v>
      </c>
    </row>
    <row r="1676" spans="5:5" ht="12.75" customHeight="1">
      <c r="E1676" s="31" t="s">
        <v>4</v>
      </c>
    </row>
    <row r="1677" spans="1:16" ht="12.75" customHeight="1">
      <c r="A1677" t="s">
        <v>50</v>
      </c>
      <c s="6" t="s">
        <v>4709</v>
      </c>
      <c s="6" t="s">
        <v>4710</v>
      </c>
      <c t="s">
        <v>4</v>
      </c>
      <c s="26" t="s">
        <v>4711</v>
      </c>
      <c s="27" t="s">
        <v>782</v>
      </c>
      <c s="28">
        <v>45.7</v>
      </c>
      <c s="27">
        <v>0.00048</v>
      </c>
      <c s="27">
        <f>ROUND(G1677*H1677,6)</f>
      </c>
      <c r="L1677" s="29">
        <v>0</v>
      </c>
      <c s="24">
        <f>ROUND(ROUND(L1677,2)*ROUND(G1677,3),2)</f>
      </c>
      <c s="27" t="s">
        <v>2797</v>
      </c>
      <c>
        <f>(M1677*21)/100</f>
      </c>
      <c t="s">
        <v>27</v>
      </c>
    </row>
    <row r="1678" spans="1:5" ht="12.75" customHeight="1">
      <c r="A1678" s="30" t="s">
        <v>56</v>
      </c>
      <c r="E1678" s="31" t="s">
        <v>4712</v>
      </c>
    </row>
    <row r="1679" spans="1:5" ht="12.75" customHeight="1">
      <c r="A1679" s="30" t="s">
        <v>57</v>
      </c>
      <c r="E1679" s="32" t="s">
        <v>4</v>
      </c>
    </row>
    <row r="1680" spans="5:5" ht="12.75" customHeight="1">
      <c r="E1680" s="31" t="s">
        <v>4</v>
      </c>
    </row>
    <row r="1681" spans="1:16" ht="12.75" customHeight="1">
      <c r="A1681" t="s">
        <v>50</v>
      </c>
      <c s="6" t="s">
        <v>4713</v>
      </c>
      <c s="6" t="s">
        <v>4714</v>
      </c>
      <c t="s">
        <v>4</v>
      </c>
      <c s="26" t="s">
        <v>4715</v>
      </c>
      <c s="27" t="s">
        <v>782</v>
      </c>
      <c s="28">
        <v>45.7</v>
      </c>
      <c s="27">
        <v>0.0025</v>
      </c>
      <c s="27">
        <f>ROUND(G1681*H1681,6)</f>
      </c>
      <c r="L1681" s="29">
        <v>0</v>
      </c>
      <c s="24">
        <f>ROUND(ROUND(L1681,2)*ROUND(G1681,3),2)</f>
      </c>
      <c s="27" t="s">
        <v>2797</v>
      </c>
      <c>
        <f>(M1681*21)/100</f>
      </c>
      <c t="s">
        <v>27</v>
      </c>
    </row>
    <row r="1682" spans="1:5" ht="12.75" customHeight="1">
      <c r="A1682" s="30" t="s">
        <v>56</v>
      </c>
      <c r="E1682" s="31" t="s">
        <v>4716</v>
      </c>
    </row>
    <row r="1683" spans="1:5" ht="12.75" customHeight="1">
      <c r="A1683" s="30" t="s">
        <v>57</v>
      </c>
      <c r="E1683" s="32" t="s">
        <v>4</v>
      </c>
    </row>
    <row r="1684" spans="5:5" ht="12.75" customHeight="1">
      <c r="E1684" s="31" t="s">
        <v>4</v>
      </c>
    </row>
    <row r="1685" spans="1:13" ht="12.75" customHeight="1">
      <c r="A1685" t="s">
        <v>47</v>
      </c>
      <c r="C1685" s="7" t="s">
        <v>3647</v>
      </c>
      <c r="E1685" s="25" t="s">
        <v>3648</v>
      </c>
      <c r="J1685" s="24">
        <f>0</f>
      </c>
      <c s="24">
        <f>0</f>
      </c>
      <c s="24">
        <f>0+L1686+L1690+L1694+L1698</f>
      </c>
      <c s="24">
        <f>0+M1686+M1690+M1694+M1698</f>
      </c>
    </row>
    <row r="1686" spans="1:16" ht="12.75" customHeight="1">
      <c r="A1686" t="s">
        <v>50</v>
      </c>
      <c s="6" t="s">
        <v>4717</v>
      </c>
      <c s="6" t="s">
        <v>3650</v>
      </c>
      <c t="s">
        <v>4</v>
      </c>
      <c s="26" t="s">
        <v>3651</v>
      </c>
      <c s="27" t="s">
        <v>782</v>
      </c>
      <c s="28">
        <v>2589.16</v>
      </c>
      <c s="27">
        <v>0</v>
      </c>
      <c s="27">
        <f>ROUND(G1686*H1686,6)</f>
      </c>
      <c r="L1686" s="29">
        <v>0</v>
      </c>
      <c s="24">
        <f>ROUND(ROUND(L1686,2)*ROUND(G1686,3),2)</f>
      </c>
      <c s="27" t="s">
        <v>2797</v>
      </c>
      <c>
        <f>(M1686*21)/100</f>
      </c>
      <c t="s">
        <v>27</v>
      </c>
    </row>
    <row r="1687" spans="1:5" ht="12.75" customHeight="1">
      <c r="A1687" s="30" t="s">
        <v>56</v>
      </c>
      <c r="E1687" s="31" t="s">
        <v>3652</v>
      </c>
    </row>
    <row r="1688" spans="1:5" ht="12.75" customHeight="1">
      <c r="A1688" s="30" t="s">
        <v>57</v>
      </c>
      <c r="E1688" s="32" t="s">
        <v>4</v>
      </c>
    </row>
    <row r="1689" spans="5:5" ht="12.75" customHeight="1">
      <c r="E1689" s="31" t="s">
        <v>4</v>
      </c>
    </row>
    <row r="1690" spans="1:16" ht="12.75" customHeight="1">
      <c r="A1690" t="s">
        <v>50</v>
      </c>
      <c s="6" t="s">
        <v>4718</v>
      </c>
      <c s="6" t="s">
        <v>3654</v>
      </c>
      <c t="s">
        <v>4</v>
      </c>
      <c s="26" t="s">
        <v>3655</v>
      </c>
      <c s="27" t="s">
        <v>782</v>
      </c>
      <c s="28">
        <v>2579.31</v>
      </c>
      <c s="27">
        <v>0.0045</v>
      </c>
      <c s="27">
        <f>ROUND(G1690*H1690,6)</f>
      </c>
      <c r="L1690" s="29">
        <v>0</v>
      </c>
      <c s="24">
        <f>ROUND(ROUND(L1690,2)*ROUND(G1690,3),2)</f>
      </c>
      <c s="27" t="s">
        <v>2797</v>
      </c>
      <c>
        <f>(M1690*21)/100</f>
      </c>
      <c t="s">
        <v>27</v>
      </c>
    </row>
    <row r="1691" spans="1:5" ht="12.75" customHeight="1">
      <c r="A1691" s="30" t="s">
        <v>56</v>
      </c>
      <c r="E1691" s="31" t="s">
        <v>3656</v>
      </c>
    </row>
    <row r="1692" spans="1:5" ht="12.75" customHeight="1">
      <c r="A1692" s="30" t="s">
        <v>57</v>
      </c>
      <c r="E1692" s="32" t="s">
        <v>4</v>
      </c>
    </row>
    <row r="1693" spans="5:5" ht="12.75" customHeight="1">
      <c r="E1693" s="31" t="s">
        <v>4</v>
      </c>
    </row>
    <row r="1694" spans="1:16" ht="12.75" customHeight="1">
      <c r="A1694" t="s">
        <v>50</v>
      </c>
      <c s="6" t="s">
        <v>4719</v>
      </c>
      <c s="6" t="s">
        <v>3658</v>
      </c>
      <c t="s">
        <v>4</v>
      </c>
      <c s="26" t="s">
        <v>3659</v>
      </c>
      <c s="27" t="s">
        <v>782</v>
      </c>
      <c s="28">
        <v>2589.16</v>
      </c>
      <c s="27">
        <v>0.00021</v>
      </c>
      <c s="27">
        <f>ROUND(G1694*H1694,6)</f>
      </c>
      <c r="L1694" s="29">
        <v>0</v>
      </c>
      <c s="24">
        <f>ROUND(ROUND(L1694,2)*ROUND(G1694,3),2)</f>
      </c>
      <c s="27" t="s">
        <v>2797</v>
      </c>
      <c>
        <f>(M1694*21)/100</f>
      </c>
      <c t="s">
        <v>27</v>
      </c>
    </row>
    <row r="1695" spans="1:5" ht="12.75" customHeight="1">
      <c r="A1695" s="30" t="s">
        <v>56</v>
      </c>
      <c r="E1695" s="31" t="s">
        <v>3660</v>
      </c>
    </row>
    <row r="1696" spans="1:5" ht="12.75" customHeight="1">
      <c r="A1696" s="30" t="s">
        <v>57</v>
      </c>
      <c r="E1696" s="32" t="s">
        <v>4</v>
      </c>
    </row>
    <row r="1697" spans="5:5" ht="12.75" customHeight="1">
      <c r="E1697" s="31" t="s">
        <v>4</v>
      </c>
    </row>
    <row r="1698" spans="1:16" ht="12.75" customHeight="1">
      <c r="A1698" t="s">
        <v>50</v>
      </c>
      <c s="6" t="s">
        <v>4720</v>
      </c>
      <c s="6" t="s">
        <v>3662</v>
      </c>
      <c t="s">
        <v>4</v>
      </c>
      <c s="26" t="s">
        <v>3663</v>
      </c>
      <c s="27" t="s">
        <v>782</v>
      </c>
      <c s="28">
        <v>2589.16</v>
      </c>
      <c s="27">
        <v>0.00033</v>
      </c>
      <c s="27">
        <f>ROUND(G1698*H1698,6)</f>
      </c>
      <c r="L1698" s="29">
        <v>0</v>
      </c>
      <c s="24">
        <f>ROUND(ROUND(L1698,2)*ROUND(G1698,3),2)</f>
      </c>
      <c s="27" t="s">
        <v>2797</v>
      </c>
      <c>
        <f>(M1698*21)/100</f>
      </c>
      <c t="s">
        <v>27</v>
      </c>
    </row>
    <row r="1699" spans="1:5" ht="12.75" customHeight="1">
      <c r="A1699" s="30" t="s">
        <v>56</v>
      </c>
      <c r="E1699" s="31" t="s">
        <v>3664</v>
      </c>
    </row>
    <row r="1700" spans="1:5" ht="12.75" customHeight="1">
      <c r="A1700" s="30" t="s">
        <v>57</v>
      </c>
      <c r="E1700" s="32" t="s">
        <v>4</v>
      </c>
    </row>
    <row r="1701" spans="5:5" ht="12.75" customHeight="1">
      <c r="E1701" s="31" t="s">
        <v>4</v>
      </c>
    </row>
    <row r="1702" spans="1:13" ht="12.75" customHeight="1">
      <c r="A1702" t="s">
        <v>47</v>
      </c>
      <c r="C1702" s="7" t="s">
        <v>4721</v>
      </c>
      <c r="E1702" s="25" t="s">
        <v>4722</v>
      </c>
      <c r="J1702" s="24">
        <f>0</f>
      </c>
      <c s="24">
        <f>0</f>
      </c>
      <c s="24">
        <f>0+L1703+L1707</f>
      </c>
      <c s="24">
        <f>0+M1703+M1707</f>
      </c>
    </row>
    <row r="1703" spans="1:16" ht="12.75" customHeight="1">
      <c r="A1703" t="s">
        <v>50</v>
      </c>
      <c s="6" t="s">
        <v>4723</v>
      </c>
      <c s="6" t="s">
        <v>4724</v>
      </c>
      <c t="s">
        <v>4</v>
      </c>
      <c s="26" t="s">
        <v>4725</v>
      </c>
      <c s="27" t="s">
        <v>782</v>
      </c>
      <c s="28">
        <v>13.8</v>
      </c>
      <c s="27">
        <v>0.0013</v>
      </c>
      <c s="27">
        <f>ROUND(G1703*H1703,6)</f>
      </c>
      <c r="L1703" s="29">
        <v>0</v>
      </c>
      <c s="24">
        <f>ROUND(ROUND(L1703,2)*ROUND(G1703,3),2)</f>
      </c>
      <c s="27" t="s">
        <v>2797</v>
      </c>
      <c>
        <f>(M1703*21)/100</f>
      </c>
      <c t="s">
        <v>27</v>
      </c>
    </row>
    <row r="1704" spans="1:5" ht="12.75" customHeight="1">
      <c r="A1704" s="30" t="s">
        <v>56</v>
      </c>
      <c r="E1704" s="31" t="s">
        <v>4725</v>
      </c>
    </row>
    <row r="1705" spans="1:5" ht="12.75" customHeight="1">
      <c r="A1705" s="30" t="s">
        <v>57</v>
      </c>
      <c r="E1705" s="32" t="s">
        <v>4</v>
      </c>
    </row>
    <row r="1706" spans="5:5" ht="12.75" customHeight="1">
      <c r="E1706" s="31" t="s">
        <v>4</v>
      </c>
    </row>
    <row r="1707" spans="1:16" ht="12.75" customHeight="1">
      <c r="A1707" t="s">
        <v>50</v>
      </c>
      <c s="6" t="s">
        <v>4726</v>
      </c>
      <c s="6" t="s">
        <v>4727</v>
      </c>
      <c t="s">
        <v>4</v>
      </c>
      <c s="26" t="s">
        <v>4728</v>
      </c>
      <c s="27" t="s">
        <v>782</v>
      </c>
      <c s="28">
        <v>13.8</v>
      </c>
      <c s="27">
        <v>0</v>
      </c>
      <c s="27">
        <f>ROUND(G1707*H1707,6)</f>
      </c>
      <c r="L1707" s="29">
        <v>0</v>
      </c>
      <c s="24">
        <f>ROUND(ROUND(L1707,2)*ROUND(G1707,3),2)</f>
      </c>
      <c s="27" t="s">
        <v>2797</v>
      </c>
      <c>
        <f>(M1707*21)/100</f>
      </c>
      <c t="s">
        <v>27</v>
      </c>
    </row>
    <row r="1708" spans="1:5" ht="12.75" customHeight="1">
      <c r="A1708" s="30" t="s">
        <v>56</v>
      </c>
      <c r="E1708" s="31" t="s">
        <v>4729</v>
      </c>
    </row>
    <row r="1709" spans="1:5" ht="12.75" customHeight="1">
      <c r="A1709" s="30" t="s">
        <v>57</v>
      </c>
      <c r="E1709" s="32" t="s">
        <v>4</v>
      </c>
    </row>
    <row r="1710" spans="5:5" ht="12.75" customHeight="1">
      <c r="E1710" s="31" t="s">
        <v>4730</v>
      </c>
    </row>
    <row r="1711" spans="1:13" ht="12.75" customHeight="1">
      <c r="A1711" t="s">
        <v>47</v>
      </c>
      <c r="C1711" s="7" t="s">
        <v>83</v>
      </c>
      <c r="E1711" s="25" t="s">
        <v>2904</v>
      </c>
      <c r="J1711" s="24">
        <f>0</f>
      </c>
      <c s="24">
        <f>0</f>
      </c>
      <c s="24">
        <f>0+L1712+L1716+L1720+L1724+L1728+L1732+L1736+L1740+L1744+L1748+L1752+L1756+L1760+L1764+L1768+L1772+L1776+L1780+L1784+L1788+L1792+L1796+L1800+L1804+L1808+L1812</f>
      </c>
      <c s="24">
        <f>0+M1712+M1716+M1720+M1724+M1728+M1732+M1736+M1740+M1744+M1748+M1752+M1756+M1760+M1764+M1768+M1772+M1776+M1780+M1784+M1788+M1792+M1796+M1800+M1804+M1808+M1812</f>
      </c>
    </row>
    <row r="1712" spans="1:16" ht="12.75" customHeight="1">
      <c r="A1712" t="s">
        <v>50</v>
      </c>
      <c s="6" t="s">
        <v>4731</v>
      </c>
      <c s="6" t="s">
        <v>3666</v>
      </c>
      <c t="s">
        <v>4</v>
      </c>
      <c s="26" t="s">
        <v>3667</v>
      </c>
      <c s="27" t="s">
        <v>284</v>
      </c>
      <c s="28">
        <v>1</v>
      </c>
      <c s="27">
        <v>0</v>
      </c>
      <c s="27">
        <f>ROUND(G1712*H1712,6)</f>
      </c>
      <c r="L1712" s="29">
        <v>0</v>
      </c>
      <c s="24">
        <f>ROUND(ROUND(L1712,2)*ROUND(G1712,3),2)</f>
      </c>
      <c s="27" t="s">
        <v>2797</v>
      </c>
      <c>
        <f>(M1712*21)/100</f>
      </c>
      <c t="s">
        <v>27</v>
      </c>
    </row>
    <row r="1713" spans="1:5" ht="12.75" customHeight="1">
      <c r="A1713" s="30" t="s">
        <v>56</v>
      </c>
      <c r="E1713" s="31" t="s">
        <v>3667</v>
      </c>
    </row>
    <row r="1714" spans="1:5" ht="12.75" customHeight="1">
      <c r="A1714" s="30" t="s">
        <v>57</v>
      </c>
      <c r="E1714" s="32" t="s">
        <v>4</v>
      </c>
    </row>
    <row r="1715" spans="5:5" ht="12.75" customHeight="1">
      <c r="E1715" s="31" t="s">
        <v>4</v>
      </c>
    </row>
    <row r="1716" spans="1:16" ht="12.75" customHeight="1">
      <c r="A1716" t="s">
        <v>50</v>
      </c>
      <c s="6" t="s">
        <v>4732</v>
      </c>
      <c s="6" t="s">
        <v>4733</v>
      </c>
      <c t="s">
        <v>4</v>
      </c>
      <c s="26" t="s">
        <v>4734</v>
      </c>
      <c s="27" t="s">
        <v>284</v>
      </c>
      <c s="28">
        <v>3</v>
      </c>
      <c s="27">
        <v>0</v>
      </c>
      <c s="27">
        <f>ROUND(G1716*H1716,6)</f>
      </c>
      <c r="L1716" s="29">
        <v>0</v>
      </c>
      <c s="24">
        <f>ROUND(ROUND(L1716,2)*ROUND(G1716,3),2)</f>
      </c>
      <c s="27" t="s">
        <v>2797</v>
      </c>
      <c>
        <f>(M1716*21)/100</f>
      </c>
      <c t="s">
        <v>27</v>
      </c>
    </row>
    <row r="1717" spans="1:5" ht="12.75" customHeight="1">
      <c r="A1717" s="30" t="s">
        <v>56</v>
      </c>
      <c r="E1717" s="31" t="s">
        <v>4734</v>
      </c>
    </row>
    <row r="1718" spans="1:5" ht="12.75" customHeight="1">
      <c r="A1718" s="30" t="s">
        <v>57</v>
      </c>
      <c r="E1718" s="32" t="s">
        <v>4</v>
      </c>
    </row>
    <row r="1719" spans="5:5" ht="12.75" customHeight="1">
      <c r="E1719" s="31" t="s">
        <v>4</v>
      </c>
    </row>
    <row r="1720" spans="1:16" ht="12.75" customHeight="1">
      <c r="A1720" t="s">
        <v>50</v>
      </c>
      <c s="6" t="s">
        <v>4735</v>
      </c>
      <c s="6" t="s">
        <v>3669</v>
      </c>
      <c t="s">
        <v>4</v>
      </c>
      <c s="26" t="s">
        <v>3670</v>
      </c>
      <c s="27" t="s">
        <v>284</v>
      </c>
      <c s="28">
        <v>10</v>
      </c>
      <c s="27">
        <v>0</v>
      </c>
      <c s="27">
        <f>ROUND(G1720*H1720,6)</f>
      </c>
      <c r="L1720" s="29">
        <v>0</v>
      </c>
      <c s="24">
        <f>ROUND(ROUND(L1720,2)*ROUND(G1720,3),2)</f>
      </c>
      <c s="27" t="s">
        <v>2797</v>
      </c>
      <c>
        <f>(M1720*21)/100</f>
      </c>
      <c t="s">
        <v>27</v>
      </c>
    </row>
    <row r="1721" spans="1:5" ht="12.75" customHeight="1">
      <c r="A1721" s="30" t="s">
        <v>56</v>
      </c>
      <c r="E1721" s="31" t="s">
        <v>3670</v>
      </c>
    </row>
    <row r="1722" spans="1:5" ht="12.75" customHeight="1">
      <c r="A1722" s="30" t="s">
        <v>57</v>
      </c>
      <c r="E1722" s="32" t="s">
        <v>4</v>
      </c>
    </row>
    <row r="1723" spans="5:5" ht="12.75" customHeight="1">
      <c r="E1723" s="31" t="s">
        <v>4</v>
      </c>
    </row>
    <row r="1724" spans="1:16" ht="12.75" customHeight="1">
      <c r="A1724" t="s">
        <v>50</v>
      </c>
      <c s="6" t="s">
        <v>4736</v>
      </c>
      <c s="6" t="s">
        <v>4737</v>
      </c>
      <c t="s">
        <v>4</v>
      </c>
      <c s="26" t="s">
        <v>4738</v>
      </c>
      <c s="27" t="s">
        <v>98</v>
      </c>
      <c s="28">
        <v>6</v>
      </c>
      <c s="27">
        <v>0.009</v>
      </c>
      <c s="27">
        <f>ROUND(G1724*H1724,6)</f>
      </c>
      <c r="L1724" s="29">
        <v>0</v>
      </c>
      <c s="24">
        <f>ROUND(ROUND(L1724,2)*ROUND(G1724,3),2)</f>
      </c>
      <c s="27" t="s">
        <v>2797</v>
      </c>
      <c>
        <f>(M1724*21)/100</f>
      </c>
      <c t="s">
        <v>27</v>
      </c>
    </row>
    <row r="1725" spans="1:5" ht="12.75" customHeight="1">
      <c r="A1725" s="30" t="s">
        <v>56</v>
      </c>
      <c r="E1725" s="31" t="s">
        <v>4738</v>
      </c>
    </row>
    <row r="1726" spans="1:5" ht="12.75" customHeight="1">
      <c r="A1726" s="30" t="s">
        <v>57</v>
      </c>
      <c r="E1726" s="32" t="s">
        <v>4</v>
      </c>
    </row>
    <row r="1727" spans="5:5" ht="12.75" customHeight="1">
      <c r="E1727" s="31" t="s">
        <v>4</v>
      </c>
    </row>
    <row r="1728" spans="1:16" ht="12.75" customHeight="1">
      <c r="A1728" t="s">
        <v>50</v>
      </c>
      <c s="6" t="s">
        <v>4739</v>
      </c>
      <c s="6" t="s">
        <v>4740</v>
      </c>
      <c t="s">
        <v>4</v>
      </c>
      <c s="26" t="s">
        <v>4741</v>
      </c>
      <c s="27" t="s">
        <v>98</v>
      </c>
      <c s="28">
        <v>1</v>
      </c>
      <c s="27">
        <v>0.009</v>
      </c>
      <c s="27">
        <f>ROUND(G1728*H1728,6)</f>
      </c>
      <c r="L1728" s="29">
        <v>0</v>
      </c>
      <c s="24">
        <f>ROUND(ROUND(L1728,2)*ROUND(G1728,3),2)</f>
      </c>
      <c s="27" t="s">
        <v>2797</v>
      </c>
      <c>
        <f>(M1728*21)/100</f>
      </c>
      <c t="s">
        <v>27</v>
      </c>
    </row>
    <row r="1729" spans="1:5" ht="12.75" customHeight="1">
      <c r="A1729" s="30" t="s">
        <v>56</v>
      </c>
      <c r="E1729" s="31" t="s">
        <v>4741</v>
      </c>
    </row>
    <row r="1730" spans="1:5" ht="12.75" customHeight="1">
      <c r="A1730" s="30" t="s">
        <v>57</v>
      </c>
      <c r="E1730" s="32" t="s">
        <v>4</v>
      </c>
    </row>
    <row r="1731" spans="5:5" ht="12.75" customHeight="1">
      <c r="E1731" s="31" t="s">
        <v>4</v>
      </c>
    </row>
    <row r="1732" spans="1:16" ht="12.75" customHeight="1">
      <c r="A1732" t="s">
        <v>50</v>
      </c>
      <c s="6" t="s">
        <v>4742</v>
      </c>
      <c s="6" t="s">
        <v>4743</v>
      </c>
      <c t="s">
        <v>4</v>
      </c>
      <c s="26" t="s">
        <v>4744</v>
      </c>
      <c s="27" t="s">
        <v>98</v>
      </c>
      <c s="28">
        <v>3</v>
      </c>
      <c s="27">
        <v>0.009</v>
      </c>
      <c s="27">
        <f>ROUND(G1732*H1732,6)</f>
      </c>
      <c r="L1732" s="29">
        <v>0</v>
      </c>
      <c s="24">
        <f>ROUND(ROUND(L1732,2)*ROUND(G1732,3),2)</f>
      </c>
      <c s="27" t="s">
        <v>2797</v>
      </c>
      <c>
        <f>(M1732*21)/100</f>
      </c>
      <c t="s">
        <v>27</v>
      </c>
    </row>
    <row r="1733" spans="1:5" ht="12.75" customHeight="1">
      <c r="A1733" s="30" t="s">
        <v>56</v>
      </c>
      <c r="E1733" s="31" t="s">
        <v>4744</v>
      </c>
    </row>
    <row r="1734" spans="1:5" ht="12.75" customHeight="1">
      <c r="A1734" s="30" t="s">
        <v>57</v>
      </c>
      <c r="E1734" s="32" t="s">
        <v>4</v>
      </c>
    </row>
    <row r="1735" spans="5:5" ht="12.75" customHeight="1">
      <c r="E1735" s="31" t="s">
        <v>4</v>
      </c>
    </row>
    <row r="1736" spans="1:16" ht="12.75" customHeight="1">
      <c r="A1736" t="s">
        <v>50</v>
      </c>
      <c s="6" t="s">
        <v>4745</v>
      </c>
      <c s="6" t="s">
        <v>3675</v>
      </c>
      <c t="s">
        <v>4</v>
      </c>
      <c s="26" t="s">
        <v>3676</v>
      </c>
      <c s="27" t="s">
        <v>782</v>
      </c>
      <c s="28">
        <v>398.054</v>
      </c>
      <c s="27">
        <v>0</v>
      </c>
      <c s="27">
        <f>ROUND(G1736*H1736,6)</f>
      </c>
      <c r="L1736" s="29">
        <v>0</v>
      </c>
      <c s="24">
        <f>ROUND(ROUND(L1736,2)*ROUND(G1736,3),2)</f>
      </c>
      <c s="27" t="s">
        <v>2797</v>
      </c>
      <c>
        <f>(M1736*21)/100</f>
      </c>
      <c t="s">
        <v>27</v>
      </c>
    </row>
    <row r="1737" spans="1:5" ht="12.75" customHeight="1">
      <c r="A1737" s="30" t="s">
        <v>56</v>
      </c>
      <c r="E1737" s="31" t="s">
        <v>3677</v>
      </c>
    </row>
    <row r="1738" spans="1:5" ht="12.75" customHeight="1">
      <c r="A1738" s="30" t="s">
        <v>57</v>
      </c>
      <c r="E1738" s="32" t="s">
        <v>4</v>
      </c>
    </row>
    <row r="1739" spans="5:5" ht="12.75" customHeight="1">
      <c r="E1739" s="31" t="s">
        <v>3678</v>
      </c>
    </row>
    <row r="1740" spans="1:16" ht="12.75" customHeight="1">
      <c r="A1740" t="s">
        <v>50</v>
      </c>
      <c s="6" t="s">
        <v>4746</v>
      </c>
      <c s="6" t="s">
        <v>3680</v>
      </c>
      <c t="s">
        <v>4</v>
      </c>
      <c s="26" t="s">
        <v>3681</v>
      </c>
      <c s="27" t="s">
        <v>782</v>
      </c>
      <c s="28">
        <v>23883.24</v>
      </c>
      <c s="27">
        <v>0</v>
      </c>
      <c s="27">
        <f>ROUND(G1740*H1740,6)</f>
      </c>
      <c r="L1740" s="29">
        <v>0</v>
      </c>
      <c s="24">
        <f>ROUND(ROUND(L1740,2)*ROUND(G1740,3),2)</f>
      </c>
      <c s="27" t="s">
        <v>2797</v>
      </c>
      <c>
        <f>(M1740*21)/100</f>
      </c>
      <c t="s">
        <v>27</v>
      </c>
    </row>
    <row r="1741" spans="1:5" ht="12.75" customHeight="1">
      <c r="A1741" s="30" t="s">
        <v>56</v>
      </c>
      <c r="E1741" s="31" t="s">
        <v>3682</v>
      </c>
    </row>
    <row r="1742" spans="1:5" ht="12.75" customHeight="1">
      <c r="A1742" s="30" t="s">
        <v>57</v>
      </c>
      <c r="E1742" s="32" t="s">
        <v>4</v>
      </c>
    </row>
    <row r="1743" spans="5:5" ht="12.75" customHeight="1">
      <c r="E1743" s="31" t="s">
        <v>3678</v>
      </c>
    </row>
    <row r="1744" spans="1:16" ht="12.75" customHeight="1">
      <c r="A1744" t="s">
        <v>50</v>
      </c>
      <c s="6" t="s">
        <v>4747</v>
      </c>
      <c s="6" t="s">
        <v>3684</v>
      </c>
      <c t="s">
        <v>4</v>
      </c>
      <c s="26" t="s">
        <v>3685</v>
      </c>
      <c s="27" t="s">
        <v>782</v>
      </c>
      <c s="28">
        <v>398.054</v>
      </c>
      <c s="27">
        <v>0</v>
      </c>
      <c s="27">
        <f>ROUND(G1744*H1744,6)</f>
      </c>
      <c r="L1744" s="29">
        <v>0</v>
      </c>
      <c s="24">
        <f>ROUND(ROUND(L1744,2)*ROUND(G1744,3),2)</f>
      </c>
      <c s="27" t="s">
        <v>2797</v>
      </c>
      <c>
        <f>(M1744*21)/100</f>
      </c>
      <c t="s">
        <v>27</v>
      </c>
    </row>
    <row r="1745" spans="1:5" ht="12.75" customHeight="1">
      <c r="A1745" s="30" t="s">
        <v>56</v>
      </c>
      <c r="E1745" s="31" t="s">
        <v>3686</v>
      </c>
    </row>
    <row r="1746" spans="1:5" ht="12.75" customHeight="1">
      <c r="A1746" s="30" t="s">
        <v>57</v>
      </c>
      <c r="E1746" s="32" t="s">
        <v>4</v>
      </c>
    </row>
    <row r="1747" spans="5:5" ht="12.75" customHeight="1">
      <c r="E1747" s="31" t="s">
        <v>3687</v>
      </c>
    </row>
    <row r="1748" spans="1:16" ht="12.75" customHeight="1">
      <c r="A1748" t="s">
        <v>50</v>
      </c>
      <c s="6" t="s">
        <v>4748</v>
      </c>
      <c s="6" t="s">
        <v>3689</v>
      </c>
      <c t="s">
        <v>4</v>
      </c>
      <c s="26" t="s">
        <v>3690</v>
      </c>
      <c s="27" t="s">
        <v>782</v>
      </c>
      <c s="28">
        <v>818.02</v>
      </c>
      <c s="27">
        <v>0.00013</v>
      </c>
      <c s="27">
        <f>ROUND(G1748*H1748,6)</f>
      </c>
      <c r="L1748" s="29">
        <v>0</v>
      </c>
      <c s="24">
        <f>ROUND(ROUND(L1748,2)*ROUND(G1748,3),2)</f>
      </c>
      <c s="27" t="s">
        <v>2797</v>
      </c>
      <c>
        <f>(M1748*21)/100</f>
      </c>
      <c t="s">
        <v>27</v>
      </c>
    </row>
    <row r="1749" spans="1:5" ht="12.75" customHeight="1">
      <c r="A1749" s="30" t="s">
        <v>56</v>
      </c>
      <c r="E1749" s="31" t="s">
        <v>3691</v>
      </c>
    </row>
    <row r="1750" spans="1:5" ht="12.75" customHeight="1">
      <c r="A1750" s="30" t="s">
        <v>57</v>
      </c>
      <c r="E1750" s="32" t="s">
        <v>4</v>
      </c>
    </row>
    <row r="1751" spans="5:5" ht="12.75" customHeight="1">
      <c r="E1751" s="31" t="s">
        <v>3692</v>
      </c>
    </row>
    <row r="1752" spans="1:16" ht="12.75" customHeight="1">
      <c r="A1752" t="s">
        <v>50</v>
      </c>
      <c s="6" t="s">
        <v>4749</v>
      </c>
      <c s="6" t="s">
        <v>4750</v>
      </c>
      <c t="s">
        <v>4</v>
      </c>
      <c s="26" t="s">
        <v>4751</v>
      </c>
      <c s="27" t="s">
        <v>782</v>
      </c>
      <c s="28">
        <v>82.52</v>
      </c>
      <c s="27">
        <v>0.00021</v>
      </c>
      <c s="27">
        <f>ROUND(G1752*H1752,6)</f>
      </c>
      <c r="L1752" s="29">
        <v>0</v>
      </c>
      <c s="24">
        <f>ROUND(ROUND(L1752,2)*ROUND(G1752,3),2)</f>
      </c>
      <c s="27" t="s">
        <v>2797</v>
      </c>
      <c>
        <f>(M1752*21)/100</f>
      </c>
      <c t="s">
        <v>27</v>
      </c>
    </row>
    <row r="1753" spans="1:5" ht="12.75" customHeight="1">
      <c r="A1753" s="30" t="s">
        <v>56</v>
      </c>
      <c r="E1753" s="31" t="s">
        <v>4752</v>
      </c>
    </row>
    <row r="1754" spans="1:5" ht="12.75" customHeight="1">
      <c r="A1754" s="30" t="s">
        <v>57</v>
      </c>
      <c r="E1754" s="32" t="s">
        <v>4</v>
      </c>
    </row>
    <row r="1755" spans="5:5" ht="12.75" customHeight="1">
      <c r="E1755" s="31" t="s">
        <v>3692</v>
      </c>
    </row>
    <row r="1756" spans="1:16" ht="12.75" customHeight="1">
      <c r="A1756" t="s">
        <v>50</v>
      </c>
      <c s="6" t="s">
        <v>4753</v>
      </c>
      <c s="6" t="s">
        <v>3694</v>
      </c>
      <c t="s">
        <v>4</v>
      </c>
      <c s="26" t="s">
        <v>3695</v>
      </c>
      <c s="27" t="s">
        <v>782</v>
      </c>
      <c s="28">
        <v>900.54</v>
      </c>
      <c s="27">
        <v>4E-05</v>
      </c>
      <c s="27">
        <f>ROUND(G1756*H1756,6)</f>
      </c>
      <c r="L1756" s="29">
        <v>0</v>
      </c>
      <c s="24">
        <f>ROUND(ROUND(L1756,2)*ROUND(G1756,3),2)</f>
      </c>
      <c s="27" t="s">
        <v>2797</v>
      </c>
      <c>
        <f>(M1756*21)/100</f>
      </c>
      <c t="s">
        <v>27</v>
      </c>
    </row>
    <row r="1757" spans="1:5" ht="12.75" customHeight="1">
      <c r="A1757" s="30" t="s">
        <v>56</v>
      </c>
      <c r="E1757" s="31" t="s">
        <v>3696</v>
      </c>
    </row>
    <row r="1758" spans="1:5" ht="12.75" customHeight="1">
      <c r="A1758" s="30" t="s">
        <v>57</v>
      </c>
      <c r="E1758" s="32" t="s">
        <v>4</v>
      </c>
    </row>
    <row r="1759" spans="5:5" ht="12.75" customHeight="1">
      <c r="E1759" s="31" t="s">
        <v>3697</v>
      </c>
    </row>
    <row r="1760" spans="1:16" ht="12.75" customHeight="1">
      <c r="A1760" t="s">
        <v>50</v>
      </c>
      <c s="6" t="s">
        <v>4754</v>
      </c>
      <c s="6" t="s">
        <v>3699</v>
      </c>
      <c t="s">
        <v>4</v>
      </c>
      <c s="26" t="s">
        <v>3700</v>
      </c>
      <c s="27" t="s">
        <v>98</v>
      </c>
      <c s="28">
        <v>168</v>
      </c>
      <c s="27">
        <v>0.00181</v>
      </c>
      <c s="27">
        <f>ROUND(G1760*H1760,6)</f>
      </c>
      <c r="L1760" s="29">
        <v>0</v>
      </c>
      <c s="24">
        <f>ROUND(ROUND(L1760,2)*ROUND(G1760,3),2)</f>
      </c>
      <c s="27" t="s">
        <v>2797</v>
      </c>
      <c>
        <f>(M1760*21)/100</f>
      </c>
      <c t="s">
        <v>27</v>
      </c>
    </row>
    <row r="1761" spans="1:5" ht="12.75" customHeight="1">
      <c r="A1761" s="30" t="s">
        <v>56</v>
      </c>
      <c r="E1761" s="31" t="s">
        <v>3701</v>
      </c>
    </row>
    <row r="1762" spans="1:5" ht="12.75" customHeight="1">
      <c r="A1762" s="30" t="s">
        <v>57</v>
      </c>
      <c r="E1762" s="32" t="s">
        <v>4</v>
      </c>
    </row>
    <row r="1763" spans="5:5" ht="12.75" customHeight="1">
      <c r="E1763" s="31" t="s">
        <v>4</v>
      </c>
    </row>
    <row r="1764" spans="1:16" ht="12.75" customHeight="1">
      <c r="A1764" t="s">
        <v>50</v>
      </c>
      <c s="6" t="s">
        <v>4755</v>
      </c>
      <c s="6" t="s">
        <v>3703</v>
      </c>
      <c t="s">
        <v>4</v>
      </c>
      <c s="26" t="s">
        <v>3704</v>
      </c>
      <c s="27" t="s">
        <v>98</v>
      </c>
      <c s="28">
        <v>24</v>
      </c>
      <c s="27">
        <v>0.00449</v>
      </c>
      <c s="27">
        <f>ROUND(G1764*H1764,6)</f>
      </c>
      <c r="L1764" s="29">
        <v>0</v>
      </c>
      <c s="24">
        <f>ROUND(ROUND(L1764,2)*ROUND(G1764,3),2)</f>
      </c>
      <c s="27" t="s">
        <v>2797</v>
      </c>
      <c>
        <f>(M1764*21)/100</f>
      </c>
      <c t="s">
        <v>27</v>
      </c>
    </row>
    <row r="1765" spans="1:5" ht="12.75" customHeight="1">
      <c r="A1765" s="30" t="s">
        <v>56</v>
      </c>
      <c r="E1765" s="31" t="s">
        <v>3705</v>
      </c>
    </row>
    <row r="1766" spans="1:5" ht="12.75" customHeight="1">
      <c r="A1766" s="30" t="s">
        <v>57</v>
      </c>
      <c r="E1766" s="32" t="s">
        <v>4</v>
      </c>
    </row>
    <row r="1767" spans="5:5" ht="12.75" customHeight="1">
      <c r="E1767" s="31" t="s">
        <v>3706</v>
      </c>
    </row>
    <row r="1768" spans="1:16" ht="12.75" customHeight="1">
      <c r="A1768" t="s">
        <v>50</v>
      </c>
      <c s="6" t="s">
        <v>4756</v>
      </c>
      <c s="6" t="s">
        <v>4757</v>
      </c>
      <c t="s">
        <v>4</v>
      </c>
      <c s="26" t="s">
        <v>4758</v>
      </c>
      <c s="27" t="s">
        <v>98</v>
      </c>
      <c s="28">
        <v>14</v>
      </c>
      <c s="27">
        <v>0.02864</v>
      </c>
      <c s="27">
        <f>ROUND(G1768*H1768,6)</f>
      </c>
      <c r="L1768" s="29">
        <v>0</v>
      </c>
      <c s="24">
        <f>ROUND(ROUND(L1768,2)*ROUND(G1768,3),2)</f>
      </c>
      <c s="27" t="s">
        <v>2797</v>
      </c>
      <c>
        <f>(M1768*21)/100</f>
      </c>
      <c t="s">
        <v>27</v>
      </c>
    </row>
    <row r="1769" spans="1:5" ht="12.75" customHeight="1">
      <c r="A1769" s="30" t="s">
        <v>56</v>
      </c>
      <c r="E1769" s="31" t="s">
        <v>4759</v>
      </c>
    </row>
    <row r="1770" spans="1:5" ht="12.75" customHeight="1">
      <c r="A1770" s="30" t="s">
        <v>57</v>
      </c>
      <c r="E1770" s="32" t="s">
        <v>4</v>
      </c>
    </row>
    <row r="1771" spans="5:5" ht="12.75" customHeight="1">
      <c r="E1771" s="31" t="s">
        <v>3706</v>
      </c>
    </row>
    <row r="1772" spans="1:16" ht="12.75" customHeight="1">
      <c r="A1772" t="s">
        <v>50</v>
      </c>
      <c s="6" t="s">
        <v>4760</v>
      </c>
      <c s="6" t="s">
        <v>4761</v>
      </c>
      <c t="s">
        <v>4</v>
      </c>
      <c s="26" t="s">
        <v>4762</v>
      </c>
      <c s="27" t="s">
        <v>98</v>
      </c>
      <c s="28">
        <v>44</v>
      </c>
      <c s="27">
        <v>0.01638</v>
      </c>
      <c s="27">
        <f>ROUND(G1772*H1772,6)</f>
      </c>
      <c r="L1772" s="29">
        <v>0</v>
      </c>
      <c s="24">
        <f>ROUND(ROUND(L1772,2)*ROUND(G1772,3),2)</f>
      </c>
      <c s="27" t="s">
        <v>2797</v>
      </c>
      <c>
        <f>(M1772*21)/100</f>
      </c>
      <c t="s">
        <v>27</v>
      </c>
    </row>
    <row r="1773" spans="1:5" ht="12.75" customHeight="1">
      <c r="A1773" s="30" t="s">
        <v>56</v>
      </c>
      <c r="E1773" s="31" t="s">
        <v>4763</v>
      </c>
    </row>
    <row r="1774" spans="1:5" ht="12.75" customHeight="1">
      <c r="A1774" s="30" t="s">
        <v>57</v>
      </c>
      <c r="E1774" s="32" t="s">
        <v>4</v>
      </c>
    </row>
    <row r="1775" spans="5:5" ht="12.75" customHeight="1">
      <c r="E1775" s="31" t="s">
        <v>3706</v>
      </c>
    </row>
    <row r="1776" spans="1:16" ht="12.75" customHeight="1">
      <c r="A1776" t="s">
        <v>50</v>
      </c>
      <c s="6" t="s">
        <v>4764</v>
      </c>
      <c s="6" t="s">
        <v>4765</v>
      </c>
      <c t="s">
        <v>4</v>
      </c>
      <c s="26" t="s">
        <v>4766</v>
      </c>
      <c s="27" t="s">
        <v>98</v>
      </c>
      <c s="28">
        <v>4</v>
      </c>
      <c s="27">
        <v>0</v>
      </c>
      <c s="27">
        <f>ROUND(G1776*H1776,6)</f>
      </c>
      <c r="L1776" s="29">
        <v>0</v>
      </c>
      <c s="24">
        <f>ROUND(ROUND(L1776,2)*ROUND(G1776,3),2)</f>
      </c>
      <c s="27" t="s">
        <v>2797</v>
      </c>
      <c>
        <f>(M1776*21)/100</f>
      </c>
      <c t="s">
        <v>27</v>
      </c>
    </row>
    <row r="1777" spans="1:5" ht="12.75" customHeight="1">
      <c r="A1777" s="30" t="s">
        <v>56</v>
      </c>
      <c r="E1777" s="31" t="s">
        <v>4766</v>
      </c>
    </row>
    <row r="1778" spans="1:5" ht="12.75" customHeight="1">
      <c r="A1778" s="30" t="s">
        <v>57</v>
      </c>
      <c r="E1778" s="32" t="s">
        <v>4</v>
      </c>
    </row>
    <row r="1779" spans="5:5" ht="12.75" customHeight="1">
      <c r="E1779" s="31" t="s">
        <v>4</v>
      </c>
    </row>
    <row r="1780" spans="1:16" ht="12.75" customHeight="1">
      <c r="A1780" t="s">
        <v>50</v>
      </c>
      <c s="6" t="s">
        <v>4767</v>
      </c>
      <c s="6" t="s">
        <v>4768</v>
      </c>
      <c t="s">
        <v>4</v>
      </c>
      <c s="26" t="s">
        <v>4769</v>
      </c>
      <c s="27" t="s">
        <v>98</v>
      </c>
      <c s="28">
        <v>8</v>
      </c>
      <c s="27">
        <v>0</v>
      </c>
      <c s="27">
        <f>ROUND(G1780*H1780,6)</f>
      </c>
      <c r="L1780" s="29">
        <v>0</v>
      </c>
      <c s="24">
        <f>ROUND(ROUND(L1780,2)*ROUND(G1780,3),2)</f>
      </c>
      <c s="27" t="s">
        <v>2797</v>
      </c>
      <c>
        <f>(M1780*21)/100</f>
      </c>
      <c t="s">
        <v>27</v>
      </c>
    </row>
    <row r="1781" spans="1:5" ht="12.75" customHeight="1">
      <c r="A1781" s="30" t="s">
        <v>56</v>
      </c>
      <c r="E1781" s="31" t="s">
        <v>4769</v>
      </c>
    </row>
    <row r="1782" spans="1:5" ht="12.75" customHeight="1">
      <c r="A1782" s="30" t="s">
        <v>57</v>
      </c>
      <c r="E1782" s="32" t="s">
        <v>4</v>
      </c>
    </row>
    <row r="1783" spans="5:5" ht="12.75" customHeight="1">
      <c r="E1783" s="31" t="s">
        <v>4</v>
      </c>
    </row>
    <row r="1784" spans="1:16" ht="12.75" customHeight="1">
      <c r="A1784" t="s">
        <v>50</v>
      </c>
      <c s="6" t="s">
        <v>4770</v>
      </c>
      <c s="6" t="s">
        <v>4771</v>
      </c>
      <c t="s">
        <v>4</v>
      </c>
      <c s="26" t="s">
        <v>4772</v>
      </c>
      <c s="27" t="s">
        <v>98</v>
      </c>
      <c s="28">
        <v>4</v>
      </c>
      <c s="27">
        <v>0</v>
      </c>
      <c s="27">
        <f>ROUND(G1784*H1784,6)</f>
      </c>
      <c r="L1784" s="29">
        <v>0</v>
      </c>
      <c s="24">
        <f>ROUND(ROUND(L1784,2)*ROUND(G1784,3),2)</f>
      </c>
      <c s="27" t="s">
        <v>2797</v>
      </c>
      <c>
        <f>(M1784*21)/100</f>
      </c>
      <c t="s">
        <v>27</v>
      </c>
    </row>
    <row r="1785" spans="1:5" ht="12.75" customHeight="1">
      <c r="A1785" s="30" t="s">
        <v>56</v>
      </c>
      <c r="E1785" s="31" t="s">
        <v>4772</v>
      </c>
    </row>
    <row r="1786" spans="1:5" ht="12.75" customHeight="1">
      <c r="A1786" s="30" t="s">
        <v>57</v>
      </c>
      <c r="E1786" s="32" t="s">
        <v>4</v>
      </c>
    </row>
    <row r="1787" spans="5:5" ht="12.75" customHeight="1">
      <c r="E1787" s="31" t="s">
        <v>4</v>
      </c>
    </row>
    <row r="1788" spans="1:16" ht="12.75" customHeight="1">
      <c r="A1788" t="s">
        <v>50</v>
      </c>
      <c s="6" t="s">
        <v>4773</v>
      </c>
      <c s="6" t="s">
        <v>4774</v>
      </c>
      <c t="s">
        <v>4</v>
      </c>
      <c s="26" t="s">
        <v>4775</v>
      </c>
      <c s="27" t="s">
        <v>82</v>
      </c>
      <c s="28">
        <v>13.4</v>
      </c>
      <c s="27">
        <v>0</v>
      </c>
      <c s="27">
        <f>ROUND(G1788*H1788,6)</f>
      </c>
      <c r="L1788" s="29">
        <v>0</v>
      </c>
      <c s="24">
        <f>ROUND(ROUND(L1788,2)*ROUND(G1788,3),2)</f>
      </c>
      <c s="27" t="s">
        <v>2797</v>
      </c>
      <c>
        <f>(M1788*21)/100</f>
      </c>
      <c t="s">
        <v>27</v>
      </c>
    </row>
    <row r="1789" spans="1:5" ht="12.75" customHeight="1">
      <c r="A1789" s="30" t="s">
        <v>56</v>
      </c>
      <c r="E1789" s="31" t="s">
        <v>4775</v>
      </c>
    </row>
    <row r="1790" spans="1:5" ht="12.75" customHeight="1">
      <c r="A1790" s="30" t="s">
        <v>57</v>
      </c>
      <c r="E1790" s="32" t="s">
        <v>4</v>
      </c>
    </row>
    <row r="1791" spans="5:5" ht="12.75" customHeight="1">
      <c r="E1791" s="31" t="s">
        <v>4</v>
      </c>
    </row>
    <row r="1792" spans="1:16" ht="12.75" customHeight="1">
      <c r="A1792" t="s">
        <v>50</v>
      </c>
      <c s="6" t="s">
        <v>4776</v>
      </c>
      <c s="6" t="s">
        <v>4777</v>
      </c>
      <c t="s">
        <v>4</v>
      </c>
      <c s="26" t="s">
        <v>4778</v>
      </c>
      <c s="27" t="s">
        <v>98</v>
      </c>
      <c s="28">
        <v>4</v>
      </c>
      <c s="27">
        <v>0</v>
      </c>
      <c s="27">
        <f>ROUND(G1792*H1792,6)</f>
      </c>
      <c r="L1792" s="29">
        <v>0</v>
      </c>
      <c s="24">
        <f>ROUND(ROUND(L1792,2)*ROUND(G1792,3),2)</f>
      </c>
      <c s="27" t="s">
        <v>2797</v>
      </c>
      <c>
        <f>(M1792*21)/100</f>
      </c>
      <c t="s">
        <v>27</v>
      </c>
    </row>
    <row r="1793" spans="1:5" ht="12.75" customHeight="1">
      <c r="A1793" s="30" t="s">
        <v>56</v>
      </c>
      <c r="E1793" s="31" t="s">
        <v>4778</v>
      </c>
    </row>
    <row r="1794" spans="1:5" ht="12.75" customHeight="1">
      <c r="A1794" s="30" t="s">
        <v>57</v>
      </c>
      <c r="E1794" s="32" t="s">
        <v>4</v>
      </c>
    </row>
    <row r="1795" spans="5:5" ht="12.75" customHeight="1">
      <c r="E1795" s="31" t="s">
        <v>4</v>
      </c>
    </row>
    <row r="1796" spans="1:16" ht="12.75" customHeight="1">
      <c r="A1796" t="s">
        <v>50</v>
      </c>
      <c s="6" t="s">
        <v>4779</v>
      </c>
      <c s="6" t="s">
        <v>4780</v>
      </c>
      <c t="s">
        <v>4</v>
      </c>
      <c s="26" t="s">
        <v>4781</v>
      </c>
      <c s="27" t="s">
        <v>98</v>
      </c>
      <c s="28">
        <v>8</v>
      </c>
      <c s="27">
        <v>0</v>
      </c>
      <c s="27">
        <f>ROUND(G1796*H1796,6)</f>
      </c>
      <c r="L1796" s="29">
        <v>0</v>
      </c>
      <c s="24">
        <f>ROUND(ROUND(L1796,2)*ROUND(G1796,3),2)</f>
      </c>
      <c s="27" t="s">
        <v>2797</v>
      </c>
      <c>
        <f>(M1796*21)/100</f>
      </c>
      <c t="s">
        <v>27</v>
      </c>
    </row>
    <row r="1797" spans="1:5" ht="12.75" customHeight="1">
      <c r="A1797" s="30" t="s">
        <v>56</v>
      </c>
      <c r="E1797" s="31" t="s">
        <v>4781</v>
      </c>
    </row>
    <row r="1798" spans="1:5" ht="12.75" customHeight="1">
      <c r="A1798" s="30" t="s">
        <v>57</v>
      </c>
      <c r="E1798" s="32" t="s">
        <v>4</v>
      </c>
    </row>
    <row r="1799" spans="5:5" ht="12.75" customHeight="1">
      <c r="E1799" s="31" t="s">
        <v>4</v>
      </c>
    </row>
    <row r="1800" spans="1:16" ht="12.75" customHeight="1">
      <c r="A1800" t="s">
        <v>50</v>
      </c>
      <c s="6" t="s">
        <v>4782</v>
      </c>
      <c s="6" t="s">
        <v>4783</v>
      </c>
      <c t="s">
        <v>4</v>
      </c>
      <c s="26" t="s">
        <v>4784</v>
      </c>
      <c s="27" t="s">
        <v>98</v>
      </c>
      <c s="28">
        <v>4</v>
      </c>
      <c s="27">
        <v>0.045</v>
      </c>
      <c s="27">
        <f>ROUND(G1800*H1800,6)</f>
      </c>
      <c r="L1800" s="29">
        <v>0</v>
      </c>
      <c s="24">
        <f>ROUND(ROUND(L1800,2)*ROUND(G1800,3),2)</f>
      </c>
      <c s="27" t="s">
        <v>2797</v>
      </c>
      <c>
        <f>(M1800*21)/100</f>
      </c>
      <c t="s">
        <v>27</v>
      </c>
    </row>
    <row r="1801" spans="1:5" ht="12.75" customHeight="1">
      <c r="A1801" s="30" t="s">
        <v>56</v>
      </c>
      <c r="E1801" s="31" t="s">
        <v>4784</v>
      </c>
    </row>
    <row r="1802" spans="1:5" ht="12.75" customHeight="1">
      <c r="A1802" s="30" t="s">
        <v>57</v>
      </c>
      <c r="E1802" s="32" t="s">
        <v>4</v>
      </c>
    </row>
    <row r="1803" spans="5:5" ht="12.75" customHeight="1">
      <c r="E1803" s="31" t="s">
        <v>4</v>
      </c>
    </row>
    <row r="1804" spans="1:16" ht="12.75" customHeight="1">
      <c r="A1804" t="s">
        <v>50</v>
      </c>
      <c s="6" t="s">
        <v>4785</v>
      </c>
      <c s="6" t="s">
        <v>4786</v>
      </c>
      <c t="s">
        <v>4</v>
      </c>
      <c s="26" t="s">
        <v>4787</v>
      </c>
      <c s="27" t="s">
        <v>98</v>
      </c>
      <c s="28">
        <v>168</v>
      </c>
      <c s="27">
        <v>0.045</v>
      </c>
      <c s="27">
        <f>ROUND(G1804*H1804,6)</f>
      </c>
      <c r="L1804" s="29">
        <v>0</v>
      </c>
      <c s="24">
        <f>ROUND(ROUND(L1804,2)*ROUND(G1804,3),2)</f>
      </c>
      <c s="27" t="s">
        <v>2797</v>
      </c>
      <c>
        <f>(M1804*21)/100</f>
      </c>
      <c t="s">
        <v>27</v>
      </c>
    </row>
    <row r="1805" spans="1:5" ht="12.75" customHeight="1">
      <c r="A1805" s="30" t="s">
        <v>56</v>
      </c>
      <c r="E1805" s="31" t="s">
        <v>4787</v>
      </c>
    </row>
    <row r="1806" spans="1:5" ht="12.75" customHeight="1">
      <c r="A1806" s="30" t="s">
        <v>57</v>
      </c>
      <c r="E1806" s="32" t="s">
        <v>4</v>
      </c>
    </row>
    <row r="1807" spans="5:5" ht="12.75" customHeight="1">
      <c r="E1807" s="31" t="s">
        <v>4</v>
      </c>
    </row>
    <row r="1808" spans="1:16" ht="12.75" customHeight="1">
      <c r="A1808" t="s">
        <v>50</v>
      </c>
      <c s="6" t="s">
        <v>4788</v>
      </c>
      <c s="6" t="s">
        <v>4789</v>
      </c>
      <c t="s">
        <v>4</v>
      </c>
      <c s="26" t="s">
        <v>4790</v>
      </c>
      <c s="27" t="s">
        <v>98</v>
      </c>
      <c s="28">
        <v>10</v>
      </c>
      <c s="27">
        <v>0.045</v>
      </c>
      <c s="27">
        <f>ROUND(G1808*H1808,6)</f>
      </c>
      <c r="L1808" s="29">
        <v>0</v>
      </c>
      <c s="24">
        <f>ROUND(ROUND(L1808,2)*ROUND(G1808,3),2)</f>
      </c>
      <c s="27" t="s">
        <v>2797</v>
      </c>
      <c>
        <f>(M1808*21)/100</f>
      </c>
      <c t="s">
        <v>27</v>
      </c>
    </row>
    <row r="1809" spans="1:5" ht="12.75" customHeight="1">
      <c r="A1809" s="30" t="s">
        <v>56</v>
      </c>
      <c r="E1809" s="31" t="s">
        <v>4790</v>
      </c>
    </row>
    <row r="1810" spans="1:5" ht="12.75" customHeight="1">
      <c r="A1810" s="30" t="s">
        <v>57</v>
      </c>
      <c r="E1810" s="32" t="s">
        <v>4</v>
      </c>
    </row>
    <row r="1811" spans="5:5" ht="12.75" customHeight="1">
      <c r="E1811" s="31" t="s">
        <v>4</v>
      </c>
    </row>
    <row r="1812" spans="1:16" ht="12.75" customHeight="1">
      <c r="A1812" t="s">
        <v>50</v>
      </c>
      <c s="6" t="s">
        <v>4791</v>
      </c>
      <c s="6" t="s">
        <v>4792</v>
      </c>
      <c t="s">
        <v>4</v>
      </c>
      <c s="26" t="s">
        <v>4793</v>
      </c>
      <c s="27" t="s">
        <v>98</v>
      </c>
      <c s="28">
        <v>44</v>
      </c>
      <c s="27">
        <v>0.045</v>
      </c>
      <c s="27">
        <f>ROUND(G1812*H1812,6)</f>
      </c>
      <c r="L1812" s="29">
        <v>0</v>
      </c>
      <c s="24">
        <f>ROUND(ROUND(L1812,2)*ROUND(G1812,3),2)</f>
      </c>
      <c s="27" t="s">
        <v>2797</v>
      </c>
      <c>
        <f>(M1812*21)/100</f>
      </c>
      <c t="s">
        <v>27</v>
      </c>
    </row>
    <row r="1813" spans="1:5" ht="12.75" customHeight="1">
      <c r="A1813" s="30" t="s">
        <v>56</v>
      </c>
      <c r="E1813" s="31" t="s">
        <v>4793</v>
      </c>
    </row>
    <row r="1814" spans="1:5" ht="12.75" customHeight="1">
      <c r="A1814" s="30" t="s">
        <v>57</v>
      </c>
      <c r="E1814" s="32" t="s">
        <v>4</v>
      </c>
    </row>
    <row r="1815" spans="5:5" ht="12.75" customHeight="1">
      <c r="E1815" s="31" t="s">
        <v>4</v>
      </c>
    </row>
    <row r="1816" spans="1:13" ht="12.75" customHeight="1">
      <c r="A1816" t="s">
        <v>47</v>
      </c>
      <c r="C1816" s="7" t="s">
        <v>4794</v>
      </c>
      <c r="E1816" s="25" t="s">
        <v>1945</v>
      </c>
      <c r="J1816" s="24">
        <f>0</f>
      </c>
      <c s="24">
        <f>0</f>
      </c>
      <c s="24">
        <f>0+L1817+L1821+L1825+L1829+L1833+L1837</f>
      </c>
      <c s="24">
        <f>0+M1817+M1821+M1825+M1829+M1833+M1837</f>
      </c>
    </row>
    <row r="1817" spans="1:16" ht="12.75" customHeight="1">
      <c r="A1817" t="s">
        <v>50</v>
      </c>
      <c s="6" t="s">
        <v>4795</v>
      </c>
      <c s="6" t="s">
        <v>3727</v>
      </c>
      <c t="s">
        <v>4</v>
      </c>
      <c s="26" t="s">
        <v>3728</v>
      </c>
      <c s="27" t="s">
        <v>98</v>
      </c>
      <c s="28">
        <v>6</v>
      </c>
      <c s="27">
        <v>0</v>
      </c>
      <c s="27">
        <f>ROUND(G1817*H1817,6)</f>
      </c>
      <c r="L1817" s="29">
        <v>0</v>
      </c>
      <c s="24">
        <f>ROUND(ROUND(L1817,2)*ROUND(G1817,3),2)</f>
      </c>
      <c s="27" t="s">
        <v>55</v>
      </c>
      <c>
        <f>(M1817*21)/100</f>
      </c>
      <c t="s">
        <v>27</v>
      </c>
    </row>
    <row r="1818" spans="1:5" ht="12.75" customHeight="1">
      <c r="A1818" s="30" t="s">
        <v>56</v>
      </c>
      <c r="E1818" s="31" t="s">
        <v>3728</v>
      </c>
    </row>
    <row r="1819" spans="1:5" ht="12.75" customHeight="1">
      <c r="A1819" s="30" t="s">
        <v>57</v>
      </c>
      <c r="E1819" s="32" t="s">
        <v>4</v>
      </c>
    </row>
    <row r="1820" spans="5:5" ht="12.75" customHeight="1">
      <c r="E1820" s="31" t="s">
        <v>58</v>
      </c>
    </row>
    <row r="1821" spans="1:16" ht="12.75" customHeight="1">
      <c r="A1821" t="s">
        <v>50</v>
      </c>
      <c s="6" t="s">
        <v>4796</v>
      </c>
      <c s="6" t="s">
        <v>875</v>
      </c>
      <c t="s">
        <v>4</v>
      </c>
      <c s="26" t="s">
        <v>876</v>
      </c>
      <c s="27" t="s">
        <v>82</v>
      </c>
      <c s="28">
        <v>65</v>
      </c>
      <c s="27">
        <v>0</v>
      </c>
      <c s="27">
        <f>ROUND(G1821*H1821,6)</f>
      </c>
      <c r="L1821" s="29">
        <v>0</v>
      </c>
      <c s="24">
        <f>ROUND(ROUND(L1821,2)*ROUND(G1821,3),2)</f>
      </c>
      <c s="27" t="s">
        <v>55</v>
      </c>
      <c>
        <f>(M1821*21)/100</f>
      </c>
      <c t="s">
        <v>27</v>
      </c>
    </row>
    <row r="1822" spans="1:5" ht="12.75" customHeight="1">
      <c r="A1822" s="30" t="s">
        <v>56</v>
      </c>
      <c r="E1822" s="31" t="s">
        <v>876</v>
      </c>
    </row>
    <row r="1823" spans="1:5" ht="12.75" customHeight="1">
      <c r="A1823" s="30" t="s">
        <v>57</v>
      </c>
      <c r="E1823" s="32" t="s">
        <v>4</v>
      </c>
    </row>
    <row r="1824" spans="5:5" ht="12.75" customHeight="1">
      <c r="E1824" s="31" t="s">
        <v>58</v>
      </c>
    </row>
    <row r="1825" spans="1:16" ht="12.75" customHeight="1">
      <c r="A1825" t="s">
        <v>50</v>
      </c>
      <c s="6" t="s">
        <v>4797</v>
      </c>
      <c s="6" t="s">
        <v>758</v>
      </c>
      <c t="s">
        <v>4</v>
      </c>
      <c s="26" t="s">
        <v>759</v>
      </c>
      <c s="27" t="s">
        <v>82</v>
      </c>
      <c s="28">
        <v>10</v>
      </c>
      <c s="27">
        <v>0</v>
      </c>
      <c s="27">
        <f>ROUND(G1825*H1825,6)</f>
      </c>
      <c r="L1825" s="29">
        <v>0</v>
      </c>
      <c s="24">
        <f>ROUND(ROUND(L1825,2)*ROUND(G1825,3),2)</f>
      </c>
      <c s="27" t="s">
        <v>55</v>
      </c>
      <c>
        <f>(M1825*21)/100</f>
      </c>
      <c t="s">
        <v>27</v>
      </c>
    </row>
    <row r="1826" spans="1:5" ht="12.75" customHeight="1">
      <c r="A1826" s="30" t="s">
        <v>56</v>
      </c>
      <c r="E1826" s="31" t="s">
        <v>759</v>
      </c>
    </row>
    <row r="1827" spans="1:5" ht="12.75" customHeight="1">
      <c r="A1827" s="30" t="s">
        <v>57</v>
      </c>
      <c r="E1827" s="32" t="s">
        <v>4</v>
      </c>
    </row>
    <row r="1828" spans="5:5" ht="12.75" customHeight="1">
      <c r="E1828" s="31" t="s">
        <v>58</v>
      </c>
    </row>
    <row r="1829" spans="1:16" ht="12.75" customHeight="1">
      <c r="A1829" t="s">
        <v>50</v>
      </c>
      <c s="6" t="s">
        <v>4798</v>
      </c>
      <c s="6" t="s">
        <v>780</v>
      </c>
      <c t="s">
        <v>4</v>
      </c>
      <c s="26" t="s">
        <v>781</v>
      </c>
      <c s="27" t="s">
        <v>782</v>
      </c>
      <c s="28">
        <v>0.1</v>
      </c>
      <c s="27">
        <v>0</v>
      </c>
      <c s="27">
        <f>ROUND(G1829*H1829,6)</f>
      </c>
      <c r="L1829" s="29">
        <v>0</v>
      </c>
      <c s="24">
        <f>ROUND(ROUND(L1829,2)*ROUND(G1829,3),2)</f>
      </c>
      <c s="27" t="s">
        <v>55</v>
      </c>
      <c>
        <f>(M1829*21)/100</f>
      </c>
      <c t="s">
        <v>27</v>
      </c>
    </row>
    <row r="1830" spans="1:5" ht="12.75" customHeight="1">
      <c r="A1830" s="30" t="s">
        <v>56</v>
      </c>
      <c r="E1830" s="31" t="s">
        <v>781</v>
      </c>
    </row>
    <row r="1831" spans="1:5" ht="12.75" customHeight="1">
      <c r="A1831" s="30" t="s">
        <v>57</v>
      </c>
      <c r="E1831" s="32" t="s">
        <v>4</v>
      </c>
    </row>
    <row r="1832" spans="5:5" ht="12.75" customHeight="1">
      <c r="E1832" s="31" t="s">
        <v>58</v>
      </c>
    </row>
    <row r="1833" spans="1:16" ht="12.75" customHeight="1">
      <c r="A1833" t="s">
        <v>50</v>
      </c>
      <c s="6" t="s">
        <v>4799</v>
      </c>
      <c s="6" t="s">
        <v>3733</v>
      </c>
      <c t="s">
        <v>4</v>
      </c>
      <c s="26" t="s">
        <v>3734</v>
      </c>
      <c s="27" t="s">
        <v>98</v>
      </c>
      <c s="28">
        <v>1</v>
      </c>
      <c s="27">
        <v>0</v>
      </c>
      <c s="27">
        <f>ROUND(G1833*H1833,6)</f>
      </c>
      <c r="L1833" s="29">
        <v>0</v>
      </c>
      <c s="24">
        <f>ROUND(ROUND(L1833,2)*ROUND(G1833,3),2)</f>
      </c>
      <c s="27" t="s">
        <v>55</v>
      </c>
      <c>
        <f>(M1833*21)/100</f>
      </c>
      <c t="s">
        <v>27</v>
      </c>
    </row>
    <row r="1834" spans="1:5" ht="12.75" customHeight="1">
      <c r="A1834" s="30" t="s">
        <v>56</v>
      </c>
      <c r="E1834" s="31" t="s">
        <v>3734</v>
      </c>
    </row>
    <row r="1835" spans="1:5" ht="12.75" customHeight="1">
      <c r="A1835" s="30" t="s">
        <v>57</v>
      </c>
      <c r="E1835" s="32" t="s">
        <v>4</v>
      </c>
    </row>
    <row r="1836" spans="5:5" ht="12.75" customHeight="1">
      <c r="E1836" s="31" t="s">
        <v>58</v>
      </c>
    </row>
    <row r="1837" spans="1:16" ht="12.75" customHeight="1">
      <c r="A1837" t="s">
        <v>50</v>
      </c>
      <c s="6" t="s">
        <v>4800</v>
      </c>
      <c s="6" t="s">
        <v>4801</v>
      </c>
      <c t="s">
        <v>4</v>
      </c>
      <c s="26" t="s">
        <v>4802</v>
      </c>
      <c s="27" t="s">
        <v>82</v>
      </c>
      <c s="28">
        <v>48</v>
      </c>
      <c s="27">
        <v>0</v>
      </c>
      <c s="27">
        <f>ROUND(G1837*H1837,6)</f>
      </c>
      <c r="L1837" s="29">
        <v>0</v>
      </c>
      <c s="24">
        <f>ROUND(ROUND(L1837,2)*ROUND(G1837,3),2)</f>
      </c>
      <c s="27" t="s">
        <v>55</v>
      </c>
      <c>
        <f>(M1837*21)/100</f>
      </c>
      <c t="s">
        <v>27</v>
      </c>
    </row>
    <row r="1838" spans="1:5" ht="12.75" customHeight="1">
      <c r="A1838" s="30" t="s">
        <v>56</v>
      </c>
      <c r="E1838" s="31" t="s">
        <v>4802</v>
      </c>
    </row>
    <row r="1839" spans="1:5" ht="12.75" customHeight="1">
      <c r="A1839" s="30" t="s">
        <v>57</v>
      </c>
      <c r="E1839" s="32" t="s">
        <v>4</v>
      </c>
    </row>
    <row r="1840" spans="5:5" ht="12.75" customHeight="1">
      <c r="E1840" s="31" t="s">
        <v>4803</v>
      </c>
    </row>
    <row r="1841" spans="1:13" ht="12.75" customHeight="1">
      <c r="A1841" t="s">
        <v>47</v>
      </c>
      <c r="C1841" s="7" t="s">
        <v>4804</v>
      </c>
      <c r="E1841" s="25" t="s">
        <v>2223</v>
      </c>
      <c r="J1841" s="24">
        <f>0</f>
      </c>
      <c s="24">
        <f>0</f>
      </c>
      <c s="24">
        <f>0+L1842+L1846+L1850+L1854+L1858+L1862+L1866+L1870+L1874+L1878+L1882+L1886+L1890+L1894+L1898+L1902+L1906+L1910+L1914+L1918+L1922+L1926</f>
      </c>
      <c s="24">
        <f>0+M1842+M1846+M1850+M1854+M1858+M1862+M1866+M1870+M1874+M1878+M1882+M1886+M1890+M1894+M1898+M1902+M1906+M1910+M1914+M1918+M1922+M1926</f>
      </c>
    </row>
    <row r="1842" spans="1:16" ht="12.75" customHeight="1">
      <c r="A1842" t="s">
        <v>50</v>
      </c>
      <c s="6" t="s">
        <v>4805</v>
      </c>
      <c s="6" t="s">
        <v>3737</v>
      </c>
      <c t="s">
        <v>4</v>
      </c>
      <c s="26" t="s">
        <v>3738</v>
      </c>
      <c s="27" t="s">
        <v>98</v>
      </c>
      <c s="28">
        <v>8</v>
      </c>
      <c s="27">
        <v>0</v>
      </c>
      <c s="27">
        <f>ROUND(G1842*H1842,6)</f>
      </c>
      <c r="L1842" s="29">
        <v>0</v>
      </c>
      <c s="24">
        <f>ROUND(ROUND(L1842,2)*ROUND(G1842,3),2)</f>
      </c>
      <c s="27" t="s">
        <v>55</v>
      </c>
      <c>
        <f>(M1842*21)/100</f>
      </c>
      <c t="s">
        <v>27</v>
      </c>
    </row>
    <row r="1843" spans="1:5" ht="12.75" customHeight="1">
      <c r="A1843" s="30" t="s">
        <v>56</v>
      </c>
      <c r="E1843" s="31" t="s">
        <v>3738</v>
      </c>
    </row>
    <row r="1844" spans="1:5" ht="12.75" customHeight="1">
      <c r="A1844" s="30" t="s">
        <v>57</v>
      </c>
      <c r="E1844" s="32" t="s">
        <v>4</v>
      </c>
    </row>
    <row r="1845" spans="5:5" ht="12.75" customHeight="1">
      <c r="E1845" s="31" t="s">
        <v>58</v>
      </c>
    </row>
    <row r="1846" spans="1:16" ht="12.75" customHeight="1">
      <c r="A1846" t="s">
        <v>50</v>
      </c>
      <c s="6" t="s">
        <v>4806</v>
      </c>
      <c s="6" t="s">
        <v>3740</v>
      </c>
      <c t="s">
        <v>4</v>
      </c>
      <c s="26" t="s">
        <v>3741</v>
      </c>
      <c s="27" t="s">
        <v>98</v>
      </c>
      <c s="28">
        <v>5</v>
      </c>
      <c s="27">
        <v>0</v>
      </c>
      <c s="27">
        <f>ROUND(G1846*H1846,6)</f>
      </c>
      <c r="L1846" s="29">
        <v>0</v>
      </c>
      <c s="24">
        <f>ROUND(ROUND(L1846,2)*ROUND(G1846,3),2)</f>
      </c>
      <c s="27" t="s">
        <v>55</v>
      </c>
      <c>
        <f>(M1846*21)/100</f>
      </c>
      <c t="s">
        <v>27</v>
      </c>
    </row>
    <row r="1847" spans="1:5" ht="12.75" customHeight="1">
      <c r="A1847" s="30" t="s">
        <v>56</v>
      </c>
      <c r="E1847" s="31" t="s">
        <v>3741</v>
      </c>
    </row>
    <row r="1848" spans="1:5" ht="12.75" customHeight="1">
      <c r="A1848" s="30" t="s">
        <v>57</v>
      </c>
      <c r="E1848" s="32" t="s">
        <v>4</v>
      </c>
    </row>
    <row r="1849" spans="5:5" ht="12.75" customHeight="1">
      <c r="E1849" s="31" t="s">
        <v>58</v>
      </c>
    </row>
    <row r="1850" spans="1:16" ht="12.75" customHeight="1">
      <c r="A1850" t="s">
        <v>50</v>
      </c>
      <c s="6" t="s">
        <v>4807</v>
      </c>
      <c s="6" t="s">
        <v>3743</v>
      </c>
      <c t="s">
        <v>4</v>
      </c>
      <c s="26" t="s">
        <v>3744</v>
      </c>
      <c s="27" t="s">
        <v>98</v>
      </c>
      <c s="28">
        <v>5</v>
      </c>
      <c s="27">
        <v>0</v>
      </c>
      <c s="27">
        <f>ROUND(G1850*H1850,6)</f>
      </c>
      <c r="L1850" s="29">
        <v>0</v>
      </c>
      <c s="24">
        <f>ROUND(ROUND(L1850,2)*ROUND(G1850,3),2)</f>
      </c>
      <c s="27" t="s">
        <v>55</v>
      </c>
      <c>
        <f>(M1850*21)/100</f>
      </c>
      <c t="s">
        <v>27</v>
      </c>
    </row>
    <row r="1851" spans="1:5" ht="12.75" customHeight="1">
      <c r="A1851" s="30" t="s">
        <v>56</v>
      </c>
      <c r="E1851" s="31" t="s">
        <v>3744</v>
      </c>
    </row>
    <row r="1852" spans="1:5" ht="12.75" customHeight="1">
      <c r="A1852" s="30" t="s">
        <v>57</v>
      </c>
      <c r="E1852" s="32" t="s">
        <v>4</v>
      </c>
    </row>
    <row r="1853" spans="5:5" ht="12.75" customHeight="1">
      <c r="E1853" s="31" t="s">
        <v>58</v>
      </c>
    </row>
    <row r="1854" spans="1:16" ht="12.75" customHeight="1">
      <c r="A1854" t="s">
        <v>50</v>
      </c>
      <c s="6" t="s">
        <v>4808</v>
      </c>
      <c s="6" t="s">
        <v>3749</v>
      </c>
      <c t="s">
        <v>4</v>
      </c>
      <c s="26" t="s">
        <v>3750</v>
      </c>
      <c s="27" t="s">
        <v>82</v>
      </c>
      <c s="28">
        <v>85</v>
      </c>
      <c s="27">
        <v>0</v>
      </c>
      <c s="27">
        <f>ROUND(G1854*H1854,6)</f>
      </c>
      <c r="L1854" s="29">
        <v>0</v>
      </c>
      <c s="24">
        <f>ROUND(ROUND(L1854,2)*ROUND(G1854,3),2)</f>
      </c>
      <c s="27" t="s">
        <v>55</v>
      </c>
      <c>
        <f>(M1854*21)/100</f>
      </c>
      <c t="s">
        <v>27</v>
      </c>
    </row>
    <row r="1855" spans="1:5" ht="12.75" customHeight="1">
      <c r="A1855" s="30" t="s">
        <v>56</v>
      </c>
      <c r="E1855" s="31" t="s">
        <v>3751</v>
      </c>
    </row>
    <row r="1856" spans="1:5" ht="12.75" customHeight="1">
      <c r="A1856" s="30" t="s">
        <v>57</v>
      </c>
      <c r="E1856" s="32" t="s">
        <v>4</v>
      </c>
    </row>
    <row r="1857" spans="5:5" ht="12.75" customHeight="1">
      <c r="E1857" s="31" t="s">
        <v>58</v>
      </c>
    </row>
    <row r="1858" spans="1:16" ht="12.75" customHeight="1">
      <c r="A1858" t="s">
        <v>50</v>
      </c>
      <c s="6" t="s">
        <v>4809</v>
      </c>
      <c s="6" t="s">
        <v>3753</v>
      </c>
      <c t="s">
        <v>4</v>
      </c>
      <c s="26" t="s">
        <v>3754</v>
      </c>
      <c s="27" t="s">
        <v>98</v>
      </c>
      <c s="28">
        <v>6</v>
      </c>
      <c s="27">
        <v>0</v>
      </c>
      <c s="27">
        <f>ROUND(G1858*H1858,6)</f>
      </c>
      <c r="L1858" s="29">
        <v>0</v>
      </c>
      <c s="24">
        <f>ROUND(ROUND(L1858,2)*ROUND(G1858,3),2)</f>
      </c>
      <c s="27" t="s">
        <v>55</v>
      </c>
      <c>
        <f>(M1858*21)/100</f>
      </c>
      <c t="s">
        <v>27</v>
      </c>
    </row>
    <row r="1859" spans="1:5" ht="12.75" customHeight="1">
      <c r="A1859" s="30" t="s">
        <v>56</v>
      </c>
      <c r="E1859" s="31" t="s">
        <v>4810</v>
      </c>
    </row>
    <row r="1860" spans="1:5" ht="12.75" customHeight="1">
      <c r="A1860" s="30" t="s">
        <v>57</v>
      </c>
      <c r="E1860" s="32" t="s">
        <v>4</v>
      </c>
    </row>
    <row r="1861" spans="5:5" ht="12.75" customHeight="1">
      <c r="E1861" s="31" t="s">
        <v>58</v>
      </c>
    </row>
    <row r="1862" spans="1:16" ht="12.75" customHeight="1">
      <c r="A1862" t="s">
        <v>50</v>
      </c>
      <c s="6" t="s">
        <v>4811</v>
      </c>
      <c s="6" t="s">
        <v>3757</v>
      </c>
      <c t="s">
        <v>4</v>
      </c>
      <c s="26" t="s">
        <v>3758</v>
      </c>
      <c s="27" t="s">
        <v>98</v>
      </c>
      <c s="28">
        <v>26</v>
      </c>
      <c s="27">
        <v>0</v>
      </c>
      <c s="27">
        <f>ROUND(G1862*H1862,6)</f>
      </c>
      <c r="L1862" s="29">
        <v>0</v>
      </c>
      <c s="24">
        <f>ROUND(ROUND(L1862,2)*ROUND(G1862,3),2)</f>
      </c>
      <c s="27" t="s">
        <v>55</v>
      </c>
      <c>
        <f>(M1862*21)/100</f>
      </c>
      <c t="s">
        <v>27</v>
      </c>
    </row>
    <row r="1863" spans="1:5" ht="12.75" customHeight="1">
      <c r="A1863" s="30" t="s">
        <v>56</v>
      </c>
      <c r="E1863" s="31" t="s">
        <v>3758</v>
      </c>
    </row>
    <row r="1864" spans="1:5" ht="12.75" customHeight="1">
      <c r="A1864" s="30" t="s">
        <v>57</v>
      </c>
      <c r="E1864" s="32" t="s">
        <v>4</v>
      </c>
    </row>
    <row r="1865" spans="5:5" ht="12.75" customHeight="1">
      <c r="E1865" s="31" t="s">
        <v>58</v>
      </c>
    </row>
    <row r="1866" spans="1:16" ht="12.75" customHeight="1">
      <c r="A1866" t="s">
        <v>50</v>
      </c>
      <c s="6" t="s">
        <v>4812</v>
      </c>
      <c s="6" t="s">
        <v>3760</v>
      </c>
      <c t="s">
        <v>4</v>
      </c>
      <c s="26" t="s">
        <v>3761</v>
      </c>
      <c s="27" t="s">
        <v>98</v>
      </c>
      <c s="28">
        <v>4</v>
      </c>
      <c s="27">
        <v>0</v>
      </c>
      <c s="27">
        <f>ROUND(G1866*H1866,6)</f>
      </c>
      <c r="L1866" s="29">
        <v>0</v>
      </c>
      <c s="24">
        <f>ROUND(ROUND(L1866,2)*ROUND(G1866,3),2)</f>
      </c>
      <c s="27" t="s">
        <v>55</v>
      </c>
      <c>
        <f>(M1866*21)/100</f>
      </c>
      <c t="s">
        <v>27</v>
      </c>
    </row>
    <row r="1867" spans="1:5" ht="12.75" customHeight="1">
      <c r="A1867" s="30" t="s">
        <v>56</v>
      </c>
      <c r="E1867" s="31" t="s">
        <v>3761</v>
      </c>
    </row>
    <row r="1868" spans="1:5" ht="12.75" customHeight="1">
      <c r="A1868" s="30" t="s">
        <v>57</v>
      </c>
      <c r="E1868" s="32" t="s">
        <v>4</v>
      </c>
    </row>
    <row r="1869" spans="5:5" ht="12.75" customHeight="1">
      <c r="E1869" s="31" t="s">
        <v>58</v>
      </c>
    </row>
    <row r="1870" spans="1:16" ht="12.75" customHeight="1">
      <c r="A1870" t="s">
        <v>50</v>
      </c>
      <c s="6" t="s">
        <v>4813</v>
      </c>
      <c s="6" t="s">
        <v>567</v>
      </c>
      <c t="s">
        <v>4</v>
      </c>
      <c s="26" t="s">
        <v>568</v>
      </c>
      <c s="27" t="s">
        <v>82</v>
      </c>
      <c s="28">
        <v>330</v>
      </c>
      <c s="27">
        <v>0</v>
      </c>
      <c s="27">
        <f>ROUND(G1870*H1870,6)</f>
      </c>
      <c r="L1870" s="29">
        <v>0</v>
      </c>
      <c s="24">
        <f>ROUND(ROUND(L1870,2)*ROUND(G1870,3),2)</f>
      </c>
      <c s="27" t="s">
        <v>55</v>
      </c>
      <c>
        <f>(M1870*21)/100</f>
      </c>
      <c t="s">
        <v>27</v>
      </c>
    </row>
    <row r="1871" spans="1:5" ht="12.75" customHeight="1">
      <c r="A1871" s="30" t="s">
        <v>56</v>
      </c>
      <c r="E1871" s="31" t="s">
        <v>568</v>
      </c>
    </row>
    <row r="1872" spans="1:5" ht="12.75" customHeight="1">
      <c r="A1872" s="30" t="s">
        <v>57</v>
      </c>
      <c r="E1872" s="32" t="s">
        <v>4</v>
      </c>
    </row>
    <row r="1873" spans="5:5" ht="12.75" customHeight="1">
      <c r="E1873" s="31" t="s">
        <v>58</v>
      </c>
    </row>
    <row r="1874" spans="1:16" ht="12.75" customHeight="1">
      <c r="A1874" t="s">
        <v>50</v>
      </c>
      <c s="6" t="s">
        <v>4814</v>
      </c>
      <c s="6" t="s">
        <v>1909</v>
      </c>
      <c t="s">
        <v>4</v>
      </c>
      <c s="26" t="s">
        <v>1910</v>
      </c>
      <c s="27" t="s">
        <v>82</v>
      </c>
      <c s="28">
        <v>15</v>
      </c>
      <c s="27">
        <v>0</v>
      </c>
      <c s="27">
        <f>ROUND(G1874*H1874,6)</f>
      </c>
      <c r="L1874" s="29">
        <v>0</v>
      </c>
      <c s="24">
        <f>ROUND(ROUND(L1874,2)*ROUND(G1874,3),2)</f>
      </c>
      <c s="27" t="s">
        <v>55</v>
      </c>
      <c>
        <f>(M1874*21)/100</f>
      </c>
      <c t="s">
        <v>27</v>
      </c>
    </row>
    <row r="1875" spans="1:5" ht="12.75" customHeight="1">
      <c r="A1875" s="30" t="s">
        <v>56</v>
      </c>
      <c r="E1875" s="31" t="s">
        <v>1910</v>
      </c>
    </row>
    <row r="1876" spans="1:5" ht="12.75" customHeight="1">
      <c r="A1876" s="30" t="s">
        <v>57</v>
      </c>
      <c r="E1876" s="32" t="s">
        <v>4</v>
      </c>
    </row>
    <row r="1877" spans="5:5" ht="12.75" customHeight="1">
      <c r="E1877" s="31" t="s">
        <v>58</v>
      </c>
    </row>
    <row r="1878" spans="1:16" ht="12.75" customHeight="1">
      <c r="A1878" t="s">
        <v>50</v>
      </c>
      <c s="6" t="s">
        <v>4815</v>
      </c>
      <c s="6" t="s">
        <v>368</v>
      </c>
      <c t="s">
        <v>4</v>
      </c>
      <c s="26" t="s">
        <v>369</v>
      </c>
      <c s="27" t="s">
        <v>98</v>
      </c>
      <c s="28">
        <v>42</v>
      </c>
      <c s="27">
        <v>0</v>
      </c>
      <c s="27">
        <f>ROUND(G1878*H1878,6)</f>
      </c>
      <c r="L1878" s="29">
        <v>0</v>
      </c>
      <c s="24">
        <f>ROUND(ROUND(L1878,2)*ROUND(G1878,3),2)</f>
      </c>
      <c s="27" t="s">
        <v>55</v>
      </c>
      <c>
        <f>(M1878*21)/100</f>
      </c>
      <c t="s">
        <v>27</v>
      </c>
    </row>
    <row r="1879" spans="1:5" ht="12.75" customHeight="1">
      <c r="A1879" s="30" t="s">
        <v>56</v>
      </c>
      <c r="E1879" s="31" t="s">
        <v>369</v>
      </c>
    </row>
    <row r="1880" spans="1:5" ht="12.75" customHeight="1">
      <c r="A1880" s="30" t="s">
        <v>57</v>
      </c>
      <c r="E1880" s="32" t="s">
        <v>4</v>
      </c>
    </row>
    <row r="1881" spans="5:5" ht="12.75" customHeight="1">
      <c r="E1881" s="31" t="s">
        <v>58</v>
      </c>
    </row>
    <row r="1882" spans="1:16" ht="12.75" customHeight="1">
      <c r="A1882" t="s">
        <v>50</v>
      </c>
      <c s="6" t="s">
        <v>4816</v>
      </c>
      <c s="6" t="s">
        <v>994</v>
      </c>
      <c t="s">
        <v>4</v>
      </c>
      <c s="26" t="s">
        <v>995</v>
      </c>
      <c s="27" t="s">
        <v>98</v>
      </c>
      <c s="28">
        <v>2</v>
      </c>
      <c s="27">
        <v>0</v>
      </c>
      <c s="27">
        <f>ROUND(G1882*H1882,6)</f>
      </c>
      <c r="L1882" s="29">
        <v>0</v>
      </c>
      <c s="24">
        <f>ROUND(ROUND(L1882,2)*ROUND(G1882,3),2)</f>
      </c>
      <c s="27" t="s">
        <v>55</v>
      </c>
      <c>
        <f>(M1882*21)/100</f>
      </c>
      <c t="s">
        <v>27</v>
      </c>
    </row>
    <row r="1883" spans="1:5" ht="12.75" customHeight="1">
      <c r="A1883" s="30" t="s">
        <v>56</v>
      </c>
      <c r="E1883" s="31" t="s">
        <v>995</v>
      </c>
    </row>
    <row r="1884" spans="1:5" ht="12.75" customHeight="1">
      <c r="A1884" s="30" t="s">
        <v>57</v>
      </c>
      <c r="E1884" s="32" t="s">
        <v>4</v>
      </c>
    </row>
    <row r="1885" spans="5:5" ht="12.75" customHeight="1">
      <c r="E1885" s="31" t="s">
        <v>58</v>
      </c>
    </row>
    <row r="1886" spans="1:16" ht="12.75" customHeight="1">
      <c r="A1886" t="s">
        <v>50</v>
      </c>
      <c s="6" t="s">
        <v>4817</v>
      </c>
      <c s="6" t="s">
        <v>883</v>
      </c>
      <c t="s">
        <v>4</v>
      </c>
      <c s="26" t="s">
        <v>884</v>
      </c>
      <c s="27" t="s">
        <v>98</v>
      </c>
      <c s="28">
        <v>44</v>
      </c>
      <c s="27">
        <v>0</v>
      </c>
      <c s="27">
        <f>ROUND(G1886*H1886,6)</f>
      </c>
      <c r="L1886" s="29">
        <v>0</v>
      </c>
      <c s="24">
        <f>ROUND(ROUND(L1886,2)*ROUND(G1886,3),2)</f>
      </c>
      <c s="27" t="s">
        <v>55</v>
      </c>
      <c>
        <f>(M1886*21)/100</f>
      </c>
      <c t="s">
        <v>27</v>
      </c>
    </row>
    <row r="1887" spans="1:5" ht="12.75" customHeight="1">
      <c r="A1887" s="30" t="s">
        <v>56</v>
      </c>
      <c r="E1887" s="31" t="s">
        <v>884</v>
      </c>
    </row>
    <row r="1888" spans="1:5" ht="12.75" customHeight="1">
      <c r="A1888" s="30" t="s">
        <v>57</v>
      </c>
      <c r="E1888" s="32" t="s">
        <v>4</v>
      </c>
    </row>
    <row r="1889" spans="5:5" ht="12.75" customHeight="1">
      <c r="E1889" s="31" t="s">
        <v>58</v>
      </c>
    </row>
    <row r="1890" spans="1:16" ht="12.75" customHeight="1">
      <c r="A1890" t="s">
        <v>50</v>
      </c>
      <c s="6" t="s">
        <v>4818</v>
      </c>
      <c s="6" t="s">
        <v>3768</v>
      </c>
      <c t="s">
        <v>4</v>
      </c>
      <c s="26" t="s">
        <v>3769</v>
      </c>
      <c s="27" t="s">
        <v>98</v>
      </c>
      <c s="28">
        <v>1</v>
      </c>
      <c s="27">
        <v>0</v>
      </c>
      <c s="27">
        <f>ROUND(G1890*H1890,6)</f>
      </c>
      <c r="L1890" s="29">
        <v>0</v>
      </c>
      <c s="24">
        <f>ROUND(ROUND(L1890,2)*ROUND(G1890,3),2)</f>
      </c>
      <c s="27" t="s">
        <v>55</v>
      </c>
      <c>
        <f>(M1890*21)/100</f>
      </c>
      <c t="s">
        <v>27</v>
      </c>
    </row>
    <row r="1891" spans="1:5" ht="12.75" customHeight="1">
      <c r="A1891" s="30" t="s">
        <v>56</v>
      </c>
      <c r="E1891" s="31" t="s">
        <v>3769</v>
      </c>
    </row>
    <row r="1892" spans="1:5" ht="12.75" customHeight="1">
      <c r="A1892" s="30" t="s">
        <v>57</v>
      </c>
      <c r="E1892" s="32" t="s">
        <v>4</v>
      </c>
    </row>
    <row r="1893" spans="5:5" ht="12.75" customHeight="1">
      <c r="E1893" s="31" t="s">
        <v>58</v>
      </c>
    </row>
    <row r="1894" spans="1:16" ht="12.75" customHeight="1">
      <c r="A1894" t="s">
        <v>50</v>
      </c>
      <c s="6" t="s">
        <v>4819</v>
      </c>
      <c s="6" t="s">
        <v>855</v>
      </c>
      <c t="s">
        <v>4</v>
      </c>
      <c s="26" t="s">
        <v>856</v>
      </c>
      <c s="27" t="s">
        <v>98</v>
      </c>
      <c s="28">
        <v>1</v>
      </c>
      <c s="27">
        <v>0</v>
      </c>
      <c s="27">
        <f>ROUND(G1894*H1894,6)</f>
      </c>
      <c r="L1894" s="29">
        <v>0</v>
      </c>
      <c s="24">
        <f>ROUND(ROUND(L1894,2)*ROUND(G1894,3),2)</f>
      </c>
      <c s="27" t="s">
        <v>55</v>
      </c>
      <c>
        <f>(M1894*21)/100</f>
      </c>
      <c t="s">
        <v>27</v>
      </c>
    </row>
    <row r="1895" spans="1:5" ht="12.75" customHeight="1">
      <c r="A1895" s="30" t="s">
        <v>56</v>
      </c>
      <c r="E1895" s="31" t="s">
        <v>856</v>
      </c>
    </row>
    <row r="1896" spans="1:5" ht="12.75" customHeight="1">
      <c r="A1896" s="30" t="s">
        <v>57</v>
      </c>
      <c r="E1896" s="32" t="s">
        <v>4</v>
      </c>
    </row>
    <row r="1897" spans="5:5" ht="12.75" customHeight="1">
      <c r="E1897" s="31" t="s">
        <v>4</v>
      </c>
    </row>
    <row r="1898" spans="1:16" ht="12.75" customHeight="1">
      <c r="A1898" t="s">
        <v>50</v>
      </c>
      <c s="6" t="s">
        <v>4820</v>
      </c>
      <c s="6" t="s">
        <v>1634</v>
      </c>
      <c t="s">
        <v>4</v>
      </c>
      <c s="26" t="s">
        <v>1635</v>
      </c>
      <c s="27" t="s">
        <v>98</v>
      </c>
      <c s="28">
        <v>5</v>
      </c>
      <c s="27">
        <v>0</v>
      </c>
      <c s="27">
        <f>ROUND(G1898*H1898,6)</f>
      </c>
      <c r="L1898" s="29">
        <v>0</v>
      </c>
      <c s="24">
        <f>ROUND(ROUND(L1898,2)*ROUND(G1898,3),2)</f>
      </c>
      <c s="27" t="s">
        <v>55</v>
      </c>
      <c>
        <f>(M1898*21)/100</f>
      </c>
      <c t="s">
        <v>27</v>
      </c>
    </row>
    <row r="1899" spans="1:5" ht="12.75" customHeight="1">
      <c r="A1899" s="30" t="s">
        <v>56</v>
      </c>
      <c r="E1899" s="31" t="s">
        <v>1635</v>
      </c>
    </row>
    <row r="1900" spans="1:5" ht="12.75" customHeight="1">
      <c r="A1900" s="30" t="s">
        <v>57</v>
      </c>
      <c r="E1900" s="32" t="s">
        <v>4</v>
      </c>
    </row>
    <row r="1901" spans="5:5" ht="12.75" customHeight="1">
      <c r="E1901" s="31" t="s">
        <v>58</v>
      </c>
    </row>
    <row r="1902" spans="1:16" ht="12.75" customHeight="1">
      <c r="A1902" t="s">
        <v>50</v>
      </c>
      <c s="6" t="s">
        <v>4821</v>
      </c>
      <c s="6" t="s">
        <v>3773</v>
      </c>
      <c t="s">
        <v>4</v>
      </c>
      <c s="26" t="s">
        <v>3774</v>
      </c>
      <c s="27" t="s">
        <v>98</v>
      </c>
      <c s="28">
        <v>1</v>
      </c>
      <c s="27">
        <v>0</v>
      </c>
      <c s="27">
        <f>ROUND(G1902*H1902,6)</f>
      </c>
      <c r="L1902" s="29">
        <v>0</v>
      </c>
      <c s="24">
        <f>ROUND(ROUND(L1902,2)*ROUND(G1902,3),2)</f>
      </c>
      <c s="27" t="s">
        <v>55</v>
      </c>
      <c>
        <f>(M1902*21)/100</f>
      </c>
      <c t="s">
        <v>27</v>
      </c>
    </row>
    <row r="1903" spans="1:5" ht="12.75" customHeight="1">
      <c r="A1903" s="30" t="s">
        <v>56</v>
      </c>
      <c r="E1903" s="31" t="s">
        <v>3774</v>
      </c>
    </row>
    <row r="1904" spans="1:5" ht="12.75" customHeight="1">
      <c r="A1904" s="30" t="s">
        <v>57</v>
      </c>
      <c r="E1904" s="32" t="s">
        <v>4</v>
      </c>
    </row>
    <row r="1905" spans="5:5" ht="12.75" customHeight="1">
      <c r="E1905" s="31" t="s">
        <v>58</v>
      </c>
    </row>
    <row r="1906" spans="1:16" ht="12.75" customHeight="1">
      <c r="A1906" t="s">
        <v>50</v>
      </c>
      <c s="6" t="s">
        <v>4822</v>
      </c>
      <c s="6" t="s">
        <v>863</v>
      </c>
      <c t="s">
        <v>4</v>
      </c>
      <c s="26" t="s">
        <v>864</v>
      </c>
      <c s="27" t="s">
        <v>264</v>
      </c>
      <c s="28">
        <v>4</v>
      </c>
      <c s="27">
        <v>0</v>
      </c>
      <c s="27">
        <f>ROUND(G1906*H1906,6)</f>
      </c>
      <c r="L1906" s="29">
        <v>0</v>
      </c>
      <c s="24">
        <f>ROUND(ROUND(L1906,2)*ROUND(G1906,3),2)</f>
      </c>
      <c s="27" t="s">
        <v>55</v>
      </c>
      <c>
        <f>(M1906*21)/100</f>
      </c>
      <c t="s">
        <v>27</v>
      </c>
    </row>
    <row r="1907" spans="1:5" ht="12.75" customHeight="1">
      <c r="A1907" s="30" t="s">
        <v>56</v>
      </c>
      <c r="E1907" s="31" t="s">
        <v>864</v>
      </c>
    </row>
    <row r="1908" spans="1:5" ht="12.75" customHeight="1">
      <c r="A1908" s="30" t="s">
        <v>57</v>
      </c>
      <c r="E1908" s="32" t="s">
        <v>4</v>
      </c>
    </row>
    <row r="1909" spans="5:5" ht="12.75" customHeight="1">
      <c r="E1909" s="31" t="s">
        <v>58</v>
      </c>
    </row>
    <row r="1910" spans="1:16" ht="12.75" customHeight="1">
      <c r="A1910" t="s">
        <v>50</v>
      </c>
      <c s="6" t="s">
        <v>4823</v>
      </c>
      <c s="6" t="s">
        <v>867</v>
      </c>
      <c t="s">
        <v>4</v>
      </c>
      <c s="26" t="s">
        <v>868</v>
      </c>
      <c s="27" t="s">
        <v>264</v>
      </c>
      <c s="28">
        <v>2</v>
      </c>
      <c s="27">
        <v>0</v>
      </c>
      <c s="27">
        <f>ROUND(G1910*H1910,6)</f>
      </c>
      <c r="L1910" s="29">
        <v>0</v>
      </c>
      <c s="24">
        <f>ROUND(ROUND(L1910,2)*ROUND(G1910,3),2)</f>
      </c>
      <c s="27" t="s">
        <v>55</v>
      </c>
      <c>
        <f>(M1910*21)/100</f>
      </c>
      <c t="s">
        <v>27</v>
      </c>
    </row>
    <row r="1911" spans="1:5" ht="12.75" customHeight="1">
      <c r="A1911" s="30" t="s">
        <v>56</v>
      </c>
      <c r="E1911" s="31" t="s">
        <v>868</v>
      </c>
    </row>
    <row r="1912" spans="1:5" ht="12.75" customHeight="1">
      <c r="A1912" s="30" t="s">
        <v>57</v>
      </c>
      <c r="E1912" s="32" t="s">
        <v>4</v>
      </c>
    </row>
    <row r="1913" spans="5:5" ht="12.75" customHeight="1">
      <c r="E1913" s="31" t="s">
        <v>58</v>
      </c>
    </row>
    <row r="1914" spans="1:16" ht="12.75" customHeight="1">
      <c r="A1914" t="s">
        <v>50</v>
      </c>
      <c s="6" t="s">
        <v>4824</v>
      </c>
      <c s="6" t="s">
        <v>869</v>
      </c>
      <c t="s">
        <v>4</v>
      </c>
      <c s="26" t="s">
        <v>870</v>
      </c>
      <c s="27" t="s">
        <v>264</v>
      </c>
      <c s="28">
        <v>2</v>
      </c>
      <c s="27">
        <v>0</v>
      </c>
      <c s="27">
        <f>ROUND(G1914*H1914,6)</f>
      </c>
      <c r="L1914" s="29">
        <v>0</v>
      </c>
      <c s="24">
        <f>ROUND(ROUND(L1914,2)*ROUND(G1914,3),2)</f>
      </c>
      <c s="27" t="s">
        <v>55</v>
      </c>
      <c>
        <f>(M1914*21)/100</f>
      </c>
      <c t="s">
        <v>27</v>
      </c>
    </row>
    <row r="1915" spans="1:5" ht="12.75" customHeight="1">
      <c r="A1915" s="30" t="s">
        <v>56</v>
      </c>
      <c r="E1915" s="31" t="s">
        <v>870</v>
      </c>
    </row>
    <row r="1916" spans="1:5" ht="12.75" customHeight="1">
      <c r="A1916" s="30" t="s">
        <v>57</v>
      </c>
      <c r="E1916" s="32" t="s">
        <v>4</v>
      </c>
    </row>
    <row r="1917" spans="5:5" ht="12.75" customHeight="1">
      <c r="E1917" s="31" t="s">
        <v>58</v>
      </c>
    </row>
    <row r="1918" spans="1:16" ht="12.75" customHeight="1">
      <c r="A1918" t="s">
        <v>50</v>
      </c>
      <c s="6" t="s">
        <v>4825</v>
      </c>
      <c s="6" t="s">
        <v>4826</v>
      </c>
      <c t="s">
        <v>4</v>
      </c>
      <c s="26" t="s">
        <v>3779</v>
      </c>
      <c s="27" t="s">
        <v>98</v>
      </c>
      <c s="28">
        <v>10</v>
      </c>
      <c s="27">
        <v>0</v>
      </c>
      <c s="27">
        <f>ROUND(G1918*H1918,6)</f>
      </c>
      <c r="L1918" s="29">
        <v>0</v>
      </c>
      <c s="24">
        <f>ROUND(ROUND(L1918,2)*ROUND(G1918,3),2)</f>
      </c>
      <c s="27" t="s">
        <v>55</v>
      </c>
      <c>
        <f>(M1918*21)/100</f>
      </c>
      <c t="s">
        <v>27</v>
      </c>
    </row>
    <row r="1919" spans="1:5" ht="12.75" customHeight="1">
      <c r="A1919" s="30" t="s">
        <v>56</v>
      </c>
      <c r="E1919" s="31" t="s">
        <v>3780</v>
      </c>
    </row>
    <row r="1920" spans="1:5" ht="12.75" customHeight="1">
      <c r="A1920" s="30" t="s">
        <v>57</v>
      </c>
      <c r="E1920" s="32" t="s">
        <v>4</v>
      </c>
    </row>
    <row r="1921" spans="5:5" ht="12.75" customHeight="1">
      <c r="E1921" s="31" t="s">
        <v>3781</v>
      </c>
    </row>
    <row r="1922" spans="1:16" ht="12.75" customHeight="1">
      <c r="A1922" t="s">
        <v>50</v>
      </c>
      <c s="6" t="s">
        <v>4827</v>
      </c>
      <c s="6" t="s">
        <v>4828</v>
      </c>
      <c t="s">
        <v>4</v>
      </c>
      <c s="26" t="s">
        <v>4829</v>
      </c>
      <c s="27" t="s">
        <v>98</v>
      </c>
      <c s="28">
        <v>1</v>
      </c>
      <c s="27">
        <v>0</v>
      </c>
      <c s="27">
        <f>ROUND(G1922*H1922,6)</f>
      </c>
      <c r="L1922" s="29">
        <v>0</v>
      </c>
      <c s="24">
        <f>ROUND(ROUND(L1922,2)*ROUND(G1922,3),2)</f>
      </c>
      <c s="27" t="s">
        <v>55</v>
      </c>
      <c>
        <f>(M1922*21)/100</f>
      </c>
      <c t="s">
        <v>27</v>
      </c>
    </row>
    <row r="1923" spans="1:5" ht="12.75" customHeight="1">
      <c r="A1923" s="30" t="s">
        <v>56</v>
      </c>
      <c r="E1923" s="31" t="s">
        <v>4829</v>
      </c>
    </row>
    <row r="1924" spans="1:5" ht="12.75" customHeight="1">
      <c r="A1924" s="30" t="s">
        <v>57</v>
      </c>
      <c r="E1924" s="32" t="s">
        <v>4</v>
      </c>
    </row>
    <row r="1925" spans="5:5" ht="12.75" customHeight="1">
      <c r="E1925" s="31" t="s">
        <v>3789</v>
      </c>
    </row>
    <row r="1926" spans="1:16" ht="12.75" customHeight="1">
      <c r="A1926" t="s">
        <v>50</v>
      </c>
      <c s="6" t="s">
        <v>4830</v>
      </c>
      <c s="6" t="s">
        <v>4831</v>
      </c>
      <c t="s">
        <v>4</v>
      </c>
      <c s="26" t="s">
        <v>3792</v>
      </c>
      <c s="27" t="s">
        <v>1918</v>
      </c>
      <c s="28">
        <v>1</v>
      </c>
      <c s="27">
        <v>0</v>
      </c>
      <c s="27">
        <f>ROUND(G1926*H1926,6)</f>
      </c>
      <c r="L1926" s="29">
        <v>0</v>
      </c>
      <c s="24">
        <f>ROUND(ROUND(L1926,2)*ROUND(G1926,3),2)</f>
      </c>
      <c s="27" t="s">
        <v>55</v>
      </c>
      <c>
        <f>(M1926*21)/100</f>
      </c>
      <c t="s">
        <v>27</v>
      </c>
    </row>
    <row r="1927" spans="1:5" ht="12.75" customHeight="1">
      <c r="A1927" s="30" t="s">
        <v>56</v>
      </c>
      <c r="E1927" s="31" t="s">
        <v>3792</v>
      </c>
    </row>
    <row r="1928" spans="1:5" ht="12.75" customHeight="1">
      <c r="A1928" s="30" t="s">
        <v>57</v>
      </c>
      <c r="E1928" s="32" t="s">
        <v>4</v>
      </c>
    </row>
    <row r="1929" spans="5:5" ht="12.75" customHeight="1">
      <c r="E1929" s="31" t="s">
        <v>3793</v>
      </c>
    </row>
    <row r="1930" spans="1:13" ht="12.75" customHeight="1">
      <c r="A1930" t="s">
        <v>47</v>
      </c>
      <c r="C1930" s="7" t="s">
        <v>4832</v>
      </c>
      <c r="E1930" s="25" t="s">
        <v>1945</v>
      </c>
      <c r="J1930" s="24">
        <f>0</f>
      </c>
      <c s="24">
        <f>0</f>
      </c>
      <c s="24">
        <f>0+L1931+L1935+L1939+L1943+L1947+L1951+L1955+L1959</f>
      </c>
      <c s="24">
        <f>0+M1931+M1935+M1939+M1943+M1947+M1951+M1955+M1959</f>
      </c>
    </row>
    <row r="1931" spans="1:16" ht="12.75" customHeight="1">
      <c r="A1931" t="s">
        <v>50</v>
      </c>
      <c s="6" t="s">
        <v>4833</v>
      </c>
      <c s="6" t="s">
        <v>3727</v>
      </c>
      <c t="s">
        <v>4</v>
      </c>
      <c s="26" t="s">
        <v>3728</v>
      </c>
      <c s="27" t="s">
        <v>98</v>
      </c>
      <c s="28">
        <v>35</v>
      </c>
      <c s="27">
        <v>0</v>
      </c>
      <c s="27">
        <f>ROUND(G1931*H1931,6)</f>
      </c>
      <c r="L1931" s="29">
        <v>0</v>
      </c>
      <c s="24">
        <f>ROUND(ROUND(L1931,2)*ROUND(G1931,3),2)</f>
      </c>
      <c s="27" t="s">
        <v>55</v>
      </c>
      <c>
        <f>(M1931*21)/100</f>
      </c>
      <c t="s">
        <v>27</v>
      </c>
    </row>
    <row r="1932" spans="1:5" ht="12.75" customHeight="1">
      <c r="A1932" s="30" t="s">
        <v>56</v>
      </c>
      <c r="E1932" s="31" t="s">
        <v>3728</v>
      </c>
    </row>
    <row r="1933" spans="1:5" ht="12.75" customHeight="1">
      <c r="A1933" s="30" t="s">
        <v>57</v>
      </c>
      <c r="E1933" s="32" t="s">
        <v>4</v>
      </c>
    </row>
    <row r="1934" spans="5:5" ht="12.75" customHeight="1">
      <c r="E1934" s="31" t="s">
        <v>58</v>
      </c>
    </row>
    <row r="1935" spans="1:16" ht="12.75" customHeight="1">
      <c r="A1935" t="s">
        <v>50</v>
      </c>
      <c s="6" t="s">
        <v>4834</v>
      </c>
      <c s="6" t="s">
        <v>875</v>
      </c>
      <c t="s">
        <v>4</v>
      </c>
      <c s="26" t="s">
        <v>876</v>
      </c>
      <c s="27" t="s">
        <v>82</v>
      </c>
      <c s="28">
        <v>1380</v>
      </c>
      <c s="27">
        <v>0</v>
      </c>
      <c s="27">
        <f>ROUND(G1935*H1935,6)</f>
      </c>
      <c r="L1935" s="29">
        <v>0</v>
      </c>
      <c s="24">
        <f>ROUND(ROUND(L1935,2)*ROUND(G1935,3),2)</f>
      </c>
      <c s="27" t="s">
        <v>55</v>
      </c>
      <c>
        <f>(M1935*21)/100</f>
      </c>
      <c t="s">
        <v>27</v>
      </c>
    </row>
    <row r="1936" spans="1:5" ht="12.75" customHeight="1">
      <c r="A1936" s="30" t="s">
        <v>56</v>
      </c>
      <c r="E1936" s="31" t="s">
        <v>876</v>
      </c>
    </row>
    <row r="1937" spans="1:5" ht="12.75" customHeight="1">
      <c r="A1937" s="30" t="s">
        <v>57</v>
      </c>
      <c r="E1937" s="32" t="s">
        <v>4</v>
      </c>
    </row>
    <row r="1938" spans="5:5" ht="12.75" customHeight="1">
      <c r="E1938" s="31" t="s">
        <v>58</v>
      </c>
    </row>
    <row r="1939" spans="1:16" ht="12.75" customHeight="1">
      <c r="A1939" t="s">
        <v>50</v>
      </c>
      <c s="6" t="s">
        <v>4835</v>
      </c>
      <c s="6" t="s">
        <v>758</v>
      </c>
      <c t="s">
        <v>4</v>
      </c>
      <c s="26" t="s">
        <v>759</v>
      </c>
      <c s="27" t="s">
        <v>82</v>
      </c>
      <c s="28">
        <v>295</v>
      </c>
      <c s="27">
        <v>0</v>
      </c>
      <c s="27">
        <f>ROUND(G1939*H1939,6)</f>
      </c>
      <c r="L1939" s="29">
        <v>0</v>
      </c>
      <c s="24">
        <f>ROUND(ROUND(L1939,2)*ROUND(G1939,3),2)</f>
      </c>
      <c s="27" t="s">
        <v>55</v>
      </c>
      <c>
        <f>(M1939*21)/100</f>
      </c>
      <c t="s">
        <v>27</v>
      </c>
    </row>
    <row r="1940" spans="1:5" ht="12.75" customHeight="1">
      <c r="A1940" s="30" t="s">
        <v>56</v>
      </c>
      <c r="E1940" s="31" t="s">
        <v>759</v>
      </c>
    </row>
    <row r="1941" spans="1:5" ht="12.75" customHeight="1">
      <c r="A1941" s="30" t="s">
        <v>57</v>
      </c>
      <c r="E1941" s="32" t="s">
        <v>4</v>
      </c>
    </row>
    <row r="1942" spans="5:5" ht="12.75" customHeight="1">
      <c r="E1942" s="31" t="s">
        <v>58</v>
      </c>
    </row>
    <row r="1943" spans="1:16" ht="12.75" customHeight="1">
      <c r="A1943" t="s">
        <v>50</v>
      </c>
      <c s="6" t="s">
        <v>4836</v>
      </c>
      <c s="6" t="s">
        <v>636</v>
      </c>
      <c t="s">
        <v>4</v>
      </c>
      <c s="26" t="s">
        <v>637</v>
      </c>
      <c s="27" t="s">
        <v>98</v>
      </c>
      <c s="28">
        <v>2460</v>
      </c>
      <c s="27">
        <v>0</v>
      </c>
      <c s="27">
        <f>ROUND(G1943*H1943,6)</f>
      </c>
      <c r="L1943" s="29">
        <v>0</v>
      </c>
      <c s="24">
        <f>ROUND(ROUND(L1943,2)*ROUND(G1943,3),2)</f>
      </c>
      <c s="27" t="s">
        <v>55</v>
      </c>
      <c>
        <f>(M1943*21)/100</f>
      </c>
      <c t="s">
        <v>27</v>
      </c>
    </row>
    <row r="1944" spans="1:5" ht="12.75" customHeight="1">
      <c r="A1944" s="30" t="s">
        <v>56</v>
      </c>
      <c r="E1944" s="31" t="s">
        <v>637</v>
      </c>
    </row>
    <row r="1945" spans="1:5" ht="12.75" customHeight="1">
      <c r="A1945" s="30" t="s">
        <v>57</v>
      </c>
      <c r="E1945" s="32" t="s">
        <v>4</v>
      </c>
    </row>
    <row r="1946" spans="5:5" ht="12.75" customHeight="1">
      <c r="E1946" s="31" t="s">
        <v>58</v>
      </c>
    </row>
    <row r="1947" spans="1:16" ht="12.75" customHeight="1">
      <c r="A1947" t="s">
        <v>50</v>
      </c>
      <c s="6" t="s">
        <v>4837</v>
      </c>
      <c s="6" t="s">
        <v>780</v>
      </c>
      <c t="s">
        <v>4</v>
      </c>
      <c s="26" t="s">
        <v>781</v>
      </c>
      <c s="27" t="s">
        <v>782</v>
      </c>
      <c s="28">
        <v>0.3</v>
      </c>
      <c s="27">
        <v>0</v>
      </c>
      <c s="27">
        <f>ROUND(G1947*H1947,6)</f>
      </c>
      <c r="L1947" s="29">
        <v>0</v>
      </c>
      <c s="24">
        <f>ROUND(ROUND(L1947,2)*ROUND(G1947,3),2)</f>
      </c>
      <c s="27" t="s">
        <v>55</v>
      </c>
      <c>
        <f>(M1947*21)/100</f>
      </c>
      <c t="s">
        <v>27</v>
      </c>
    </row>
    <row r="1948" spans="1:5" ht="12.75" customHeight="1">
      <c r="A1948" s="30" t="s">
        <v>56</v>
      </c>
      <c r="E1948" s="31" t="s">
        <v>781</v>
      </c>
    </row>
    <row r="1949" spans="1:5" ht="12.75" customHeight="1">
      <c r="A1949" s="30" t="s">
        <v>57</v>
      </c>
      <c r="E1949" s="32" t="s">
        <v>4</v>
      </c>
    </row>
    <row r="1950" spans="5:5" ht="12.75" customHeight="1">
      <c r="E1950" s="31" t="s">
        <v>58</v>
      </c>
    </row>
    <row r="1951" spans="1:16" ht="12.75" customHeight="1">
      <c r="A1951" t="s">
        <v>50</v>
      </c>
      <c s="6" t="s">
        <v>4838</v>
      </c>
      <c s="6" t="s">
        <v>4839</v>
      </c>
      <c t="s">
        <v>4</v>
      </c>
      <c s="26" t="s">
        <v>4802</v>
      </c>
      <c s="27" t="s">
        <v>82</v>
      </c>
      <c s="28">
        <v>35</v>
      </c>
      <c s="27">
        <v>0</v>
      </c>
      <c s="27">
        <f>ROUND(G1951*H1951,6)</f>
      </c>
      <c r="L1951" s="29">
        <v>0</v>
      </c>
      <c s="24">
        <f>ROUND(ROUND(L1951,2)*ROUND(G1951,3),2)</f>
      </c>
      <c s="27" t="s">
        <v>55</v>
      </c>
      <c>
        <f>(M1951*21)/100</f>
      </c>
      <c t="s">
        <v>27</v>
      </c>
    </row>
    <row r="1952" spans="1:5" ht="12.75" customHeight="1">
      <c r="A1952" s="30" t="s">
        <v>56</v>
      </c>
      <c r="E1952" s="31" t="s">
        <v>4802</v>
      </c>
    </row>
    <row r="1953" spans="1:5" ht="12.75" customHeight="1">
      <c r="A1953" s="30" t="s">
        <v>57</v>
      </c>
      <c r="E1953" s="32" t="s">
        <v>4</v>
      </c>
    </row>
    <row r="1954" spans="5:5" ht="12.75" customHeight="1">
      <c r="E1954" s="31" t="s">
        <v>4803</v>
      </c>
    </row>
    <row r="1955" spans="1:16" ht="12.75" customHeight="1">
      <c r="A1955" t="s">
        <v>50</v>
      </c>
      <c s="6" t="s">
        <v>4840</v>
      </c>
      <c s="6" t="s">
        <v>4841</v>
      </c>
      <c t="s">
        <v>4</v>
      </c>
      <c s="26" t="s">
        <v>4842</v>
      </c>
      <c s="27" t="s">
        <v>82</v>
      </c>
      <c s="28">
        <v>115</v>
      </c>
      <c s="27">
        <v>0</v>
      </c>
      <c s="27">
        <f>ROUND(G1955*H1955,6)</f>
      </c>
      <c r="L1955" s="29">
        <v>0</v>
      </c>
      <c s="24">
        <f>ROUND(ROUND(L1955,2)*ROUND(G1955,3),2)</f>
      </c>
      <c s="27" t="s">
        <v>55</v>
      </c>
      <c>
        <f>(M1955*21)/100</f>
      </c>
      <c t="s">
        <v>27</v>
      </c>
    </row>
    <row r="1956" spans="1:5" ht="12.75" customHeight="1">
      <c r="A1956" s="30" t="s">
        <v>56</v>
      </c>
      <c r="E1956" s="31" t="s">
        <v>4842</v>
      </c>
    </row>
    <row r="1957" spans="1:5" ht="12.75" customHeight="1">
      <c r="A1957" s="30" t="s">
        <v>57</v>
      </c>
      <c r="E1957" s="32" t="s">
        <v>4</v>
      </c>
    </row>
    <row r="1958" spans="5:5" ht="12.75" customHeight="1">
      <c r="E1958" s="31" t="s">
        <v>4803</v>
      </c>
    </row>
    <row r="1959" spans="1:16" ht="12.75" customHeight="1">
      <c r="A1959" t="s">
        <v>50</v>
      </c>
      <c s="6" t="s">
        <v>4843</v>
      </c>
      <c s="6" t="s">
        <v>4844</v>
      </c>
      <c t="s">
        <v>4</v>
      </c>
      <c s="26" t="s">
        <v>4845</v>
      </c>
      <c s="27" t="s">
        <v>82</v>
      </c>
      <c s="28">
        <v>10</v>
      </c>
      <c s="27">
        <v>0</v>
      </c>
      <c s="27">
        <f>ROUND(G1959*H1959,6)</f>
      </c>
      <c r="L1959" s="29">
        <v>0</v>
      </c>
      <c s="24">
        <f>ROUND(ROUND(L1959,2)*ROUND(G1959,3),2)</f>
      </c>
      <c s="27" t="s">
        <v>55</v>
      </c>
      <c>
        <f>(M1959*21)/100</f>
      </c>
      <c t="s">
        <v>27</v>
      </c>
    </row>
    <row r="1960" spans="1:5" ht="12.75" customHeight="1">
      <c r="A1960" s="30" t="s">
        <v>56</v>
      </c>
      <c r="E1960" s="31" t="s">
        <v>4845</v>
      </c>
    </row>
    <row r="1961" spans="1:5" ht="12.75" customHeight="1">
      <c r="A1961" s="30" t="s">
        <v>57</v>
      </c>
      <c r="E1961" s="32" t="s">
        <v>4</v>
      </c>
    </row>
    <row r="1962" spans="5:5" ht="12.75" customHeight="1">
      <c r="E1962" s="31" t="s">
        <v>4803</v>
      </c>
    </row>
    <row r="1963" spans="1:13" ht="12.75" customHeight="1">
      <c r="A1963" t="s">
        <v>47</v>
      </c>
      <c r="C1963" s="7" t="s">
        <v>4846</v>
      </c>
      <c r="E1963" s="25" t="s">
        <v>2223</v>
      </c>
      <c r="J1963" s="24">
        <f>0</f>
      </c>
      <c s="24">
        <f>0</f>
      </c>
      <c s="24">
        <f>0+L1964+L1968+L1972+L1976+L1980+L1984+L1988+L1992+L1996+L2000+L2004+L2008+L2012+L2016+L2020+L2024+L2028+L2032+L2036+L2040+L2044+L2048+L2052+L2056+L2060+L2064+L2068+L2072+L2076+L2080+L2084+L2088+L2092+L2096+L2100+L2104+L2108+L2112+L2116+L2120+L2124+L2128+L2132+L2136+L2140+L2144+L2148+L2152+L2156+L2160+L2164+L2168+L2172+L2176</f>
      </c>
      <c s="24">
        <f>0+M1964+M1968+M1972+M1976+M1980+M1984+M1988+M1992+M1996+M2000+M2004+M2008+M2012+M2016+M2020+M2024+M2028+M2032+M2036+M2040+M2044+M2048+M2052+M2056+M2060+M2064+M2068+M2072+M2076+M2080+M2084+M2088+M2092+M2096+M2100+M2104+M2108+M2112+M2116+M2120+M2124+M2128+M2132+M2136+M2140+M2144+M2148+M2152+M2156+M2160+M2164+M2168+M2172+M2176</f>
      </c>
    </row>
    <row r="1964" spans="1:16" ht="12.75" customHeight="1">
      <c r="A1964" t="s">
        <v>50</v>
      </c>
      <c s="6" t="s">
        <v>4847</v>
      </c>
      <c s="6" t="s">
        <v>4848</v>
      </c>
      <c t="s">
        <v>4</v>
      </c>
      <c s="26" t="s">
        <v>4849</v>
      </c>
      <c s="27" t="s">
        <v>98</v>
      </c>
      <c s="28">
        <v>5</v>
      </c>
      <c s="27">
        <v>0</v>
      </c>
      <c s="27">
        <f>ROUND(G1964*H1964,6)</f>
      </c>
      <c r="L1964" s="29">
        <v>0</v>
      </c>
      <c s="24">
        <f>ROUND(ROUND(L1964,2)*ROUND(G1964,3),2)</f>
      </c>
      <c s="27" t="s">
        <v>55</v>
      </c>
      <c>
        <f>(M1964*21)/100</f>
      </c>
      <c t="s">
        <v>27</v>
      </c>
    </row>
    <row r="1965" spans="1:5" ht="12.75" customHeight="1">
      <c r="A1965" s="30" t="s">
        <v>56</v>
      </c>
      <c r="E1965" s="31" t="s">
        <v>4849</v>
      </c>
    </row>
    <row r="1966" spans="1:5" ht="12.75" customHeight="1">
      <c r="A1966" s="30" t="s">
        <v>57</v>
      </c>
      <c r="E1966" s="32" t="s">
        <v>4</v>
      </c>
    </row>
    <row r="1967" spans="5:5" ht="12.75" customHeight="1">
      <c r="E1967" s="31" t="s">
        <v>58</v>
      </c>
    </row>
    <row r="1968" spans="1:16" ht="12.75" customHeight="1">
      <c r="A1968" t="s">
        <v>50</v>
      </c>
      <c s="6" t="s">
        <v>4850</v>
      </c>
      <c s="6" t="s">
        <v>4851</v>
      </c>
      <c t="s">
        <v>4</v>
      </c>
      <c s="26" t="s">
        <v>4852</v>
      </c>
      <c s="27" t="s">
        <v>98</v>
      </c>
      <c s="28">
        <v>3</v>
      </c>
      <c s="27">
        <v>0</v>
      </c>
      <c s="27">
        <f>ROUND(G1968*H1968,6)</f>
      </c>
      <c r="L1968" s="29">
        <v>0</v>
      </c>
      <c s="24">
        <f>ROUND(ROUND(L1968,2)*ROUND(G1968,3),2)</f>
      </c>
      <c s="27" t="s">
        <v>55</v>
      </c>
      <c>
        <f>(M1968*21)/100</f>
      </c>
      <c t="s">
        <v>27</v>
      </c>
    </row>
    <row r="1969" spans="1:5" ht="12.75" customHeight="1">
      <c r="A1969" s="30" t="s">
        <v>56</v>
      </c>
      <c r="E1969" s="31" t="s">
        <v>4853</v>
      </c>
    </row>
    <row r="1970" spans="1:5" ht="12.75" customHeight="1">
      <c r="A1970" s="30" t="s">
        <v>57</v>
      </c>
      <c r="E1970" s="32" t="s">
        <v>4</v>
      </c>
    </row>
    <row r="1971" spans="5:5" ht="12.75" customHeight="1">
      <c r="E1971" s="31" t="s">
        <v>58</v>
      </c>
    </row>
    <row r="1972" spans="1:16" ht="12.75" customHeight="1">
      <c r="A1972" t="s">
        <v>50</v>
      </c>
      <c s="6" t="s">
        <v>4854</v>
      </c>
      <c s="6" t="s">
        <v>3737</v>
      </c>
      <c t="s">
        <v>4</v>
      </c>
      <c s="26" t="s">
        <v>3738</v>
      </c>
      <c s="27" t="s">
        <v>98</v>
      </c>
      <c s="28">
        <v>35</v>
      </c>
      <c s="27">
        <v>0</v>
      </c>
      <c s="27">
        <f>ROUND(G1972*H1972,6)</f>
      </c>
      <c r="L1972" s="29">
        <v>0</v>
      </c>
      <c s="24">
        <f>ROUND(ROUND(L1972,2)*ROUND(G1972,3),2)</f>
      </c>
      <c s="27" t="s">
        <v>55</v>
      </c>
      <c>
        <f>(M1972*21)/100</f>
      </c>
      <c t="s">
        <v>27</v>
      </c>
    </row>
    <row r="1973" spans="1:5" ht="12.75" customHeight="1">
      <c r="A1973" s="30" t="s">
        <v>56</v>
      </c>
      <c r="E1973" s="31" t="s">
        <v>3738</v>
      </c>
    </row>
    <row r="1974" spans="1:5" ht="12.75" customHeight="1">
      <c r="A1974" s="30" t="s">
        <v>57</v>
      </c>
      <c r="E1974" s="32" t="s">
        <v>4</v>
      </c>
    </row>
    <row r="1975" spans="5:5" ht="12.75" customHeight="1">
      <c r="E1975" s="31" t="s">
        <v>58</v>
      </c>
    </row>
    <row r="1976" spans="1:16" ht="12.75" customHeight="1">
      <c r="A1976" t="s">
        <v>50</v>
      </c>
      <c s="6" t="s">
        <v>4855</v>
      </c>
      <c s="6" t="s">
        <v>3740</v>
      </c>
      <c t="s">
        <v>4</v>
      </c>
      <c s="26" t="s">
        <v>3741</v>
      </c>
      <c s="27" t="s">
        <v>98</v>
      </c>
      <c s="28">
        <v>37</v>
      </c>
      <c s="27">
        <v>0</v>
      </c>
      <c s="27">
        <f>ROUND(G1976*H1976,6)</f>
      </c>
      <c r="L1976" s="29">
        <v>0</v>
      </c>
      <c s="24">
        <f>ROUND(ROUND(L1976,2)*ROUND(G1976,3),2)</f>
      </c>
      <c s="27" t="s">
        <v>55</v>
      </c>
      <c>
        <f>(M1976*21)/100</f>
      </c>
      <c t="s">
        <v>27</v>
      </c>
    </row>
    <row r="1977" spans="1:5" ht="12.75" customHeight="1">
      <c r="A1977" s="30" t="s">
        <v>56</v>
      </c>
      <c r="E1977" s="31" t="s">
        <v>3741</v>
      </c>
    </row>
    <row r="1978" spans="1:5" ht="12.75" customHeight="1">
      <c r="A1978" s="30" t="s">
        <v>57</v>
      </c>
      <c r="E1978" s="32" t="s">
        <v>4</v>
      </c>
    </row>
    <row r="1979" spans="5:5" ht="12.75" customHeight="1">
      <c r="E1979" s="31" t="s">
        <v>58</v>
      </c>
    </row>
    <row r="1980" spans="1:16" ht="12.75" customHeight="1">
      <c r="A1980" t="s">
        <v>50</v>
      </c>
      <c s="6" t="s">
        <v>4856</v>
      </c>
      <c s="6" t="s">
        <v>3743</v>
      </c>
      <c t="s">
        <v>4</v>
      </c>
      <c s="26" t="s">
        <v>3744</v>
      </c>
      <c s="27" t="s">
        <v>98</v>
      </c>
      <c s="28">
        <v>54</v>
      </c>
      <c s="27">
        <v>0</v>
      </c>
      <c s="27">
        <f>ROUND(G1980*H1980,6)</f>
      </c>
      <c r="L1980" s="29">
        <v>0</v>
      </c>
      <c s="24">
        <f>ROUND(ROUND(L1980,2)*ROUND(G1980,3),2)</f>
      </c>
      <c s="27" t="s">
        <v>55</v>
      </c>
      <c>
        <f>(M1980*21)/100</f>
      </c>
      <c t="s">
        <v>27</v>
      </c>
    </row>
    <row r="1981" spans="1:5" ht="12.75" customHeight="1">
      <c r="A1981" s="30" t="s">
        <v>56</v>
      </c>
      <c r="E1981" s="31" t="s">
        <v>3744</v>
      </c>
    </row>
    <row r="1982" spans="1:5" ht="12.75" customHeight="1">
      <c r="A1982" s="30" t="s">
        <v>57</v>
      </c>
      <c r="E1982" s="32" t="s">
        <v>4</v>
      </c>
    </row>
    <row r="1983" spans="5:5" ht="12.75" customHeight="1">
      <c r="E1983" s="31" t="s">
        <v>58</v>
      </c>
    </row>
    <row r="1984" spans="1:16" ht="12.75" customHeight="1">
      <c r="A1984" t="s">
        <v>50</v>
      </c>
      <c s="6" t="s">
        <v>4857</v>
      </c>
      <c s="6" t="s">
        <v>4858</v>
      </c>
      <c t="s">
        <v>4</v>
      </c>
      <c s="26" t="s">
        <v>4859</v>
      </c>
      <c s="27" t="s">
        <v>98</v>
      </c>
      <c s="28">
        <v>7</v>
      </c>
      <c s="27">
        <v>0</v>
      </c>
      <c s="27">
        <f>ROUND(G1984*H1984,6)</f>
      </c>
      <c r="L1984" s="29">
        <v>0</v>
      </c>
      <c s="24">
        <f>ROUND(ROUND(L1984,2)*ROUND(G1984,3),2)</f>
      </c>
      <c s="27" t="s">
        <v>55</v>
      </c>
      <c>
        <f>(M1984*21)/100</f>
      </c>
      <c t="s">
        <v>27</v>
      </c>
    </row>
    <row r="1985" spans="1:5" ht="12.75" customHeight="1">
      <c r="A1985" s="30" t="s">
        <v>56</v>
      </c>
      <c r="E1985" s="31" t="s">
        <v>4859</v>
      </c>
    </row>
    <row r="1986" spans="1:5" ht="12.75" customHeight="1">
      <c r="A1986" s="30" t="s">
        <v>57</v>
      </c>
      <c r="E1986" s="32" t="s">
        <v>4</v>
      </c>
    </row>
    <row r="1987" spans="5:5" ht="12.75" customHeight="1">
      <c r="E1987" s="31" t="s">
        <v>58</v>
      </c>
    </row>
    <row r="1988" spans="1:16" ht="12.75" customHeight="1">
      <c r="A1988" t="s">
        <v>50</v>
      </c>
      <c s="6" t="s">
        <v>4860</v>
      </c>
      <c s="6" t="s">
        <v>3746</v>
      </c>
      <c t="s">
        <v>4</v>
      </c>
      <c s="26" t="s">
        <v>3747</v>
      </c>
      <c s="27" t="s">
        <v>98</v>
      </c>
      <c s="28">
        <v>9</v>
      </c>
      <c s="27">
        <v>0</v>
      </c>
      <c s="27">
        <f>ROUND(G1988*H1988,6)</f>
      </c>
      <c r="L1988" s="29">
        <v>0</v>
      </c>
      <c s="24">
        <f>ROUND(ROUND(L1988,2)*ROUND(G1988,3),2)</f>
      </c>
      <c s="27" t="s">
        <v>55</v>
      </c>
      <c>
        <f>(M1988*21)/100</f>
      </c>
      <c t="s">
        <v>27</v>
      </c>
    </row>
    <row r="1989" spans="1:5" ht="12.75" customHeight="1">
      <c r="A1989" s="30" t="s">
        <v>56</v>
      </c>
      <c r="E1989" s="31" t="s">
        <v>3747</v>
      </c>
    </row>
    <row r="1990" spans="1:5" ht="12.75" customHeight="1">
      <c r="A1990" s="30" t="s">
        <v>57</v>
      </c>
      <c r="E1990" s="32" t="s">
        <v>4</v>
      </c>
    </row>
    <row r="1991" spans="5:5" ht="12.75" customHeight="1">
      <c r="E1991" s="31" t="s">
        <v>58</v>
      </c>
    </row>
    <row r="1992" spans="1:16" ht="12.75" customHeight="1">
      <c r="A1992" t="s">
        <v>50</v>
      </c>
      <c s="6" t="s">
        <v>4861</v>
      </c>
      <c s="6" t="s">
        <v>4862</v>
      </c>
      <c t="s">
        <v>4</v>
      </c>
      <c s="26" t="s">
        <v>4863</v>
      </c>
      <c s="27" t="s">
        <v>98</v>
      </c>
      <c s="28">
        <v>2</v>
      </c>
      <c s="27">
        <v>0</v>
      </c>
      <c s="27">
        <f>ROUND(G1992*H1992,6)</f>
      </c>
      <c r="L1992" s="29">
        <v>0</v>
      </c>
      <c s="24">
        <f>ROUND(ROUND(L1992,2)*ROUND(G1992,3),2)</f>
      </c>
      <c s="27" t="s">
        <v>55</v>
      </c>
      <c>
        <f>(M1992*21)/100</f>
      </c>
      <c t="s">
        <v>27</v>
      </c>
    </row>
    <row r="1993" spans="1:5" ht="12.75" customHeight="1">
      <c r="A1993" s="30" t="s">
        <v>56</v>
      </c>
      <c r="E1993" s="31" t="s">
        <v>4863</v>
      </c>
    </row>
    <row r="1994" spans="1:5" ht="12.75" customHeight="1">
      <c r="A1994" s="30" t="s">
        <v>57</v>
      </c>
      <c r="E1994" s="32" t="s">
        <v>4</v>
      </c>
    </row>
    <row r="1995" spans="5:5" ht="12.75" customHeight="1">
      <c r="E1995" s="31" t="s">
        <v>58</v>
      </c>
    </row>
    <row r="1996" spans="1:16" ht="12.75" customHeight="1">
      <c r="A1996" t="s">
        <v>50</v>
      </c>
      <c s="6" t="s">
        <v>4864</v>
      </c>
      <c s="6" t="s">
        <v>4865</v>
      </c>
      <c t="s">
        <v>4</v>
      </c>
      <c s="26" t="s">
        <v>4866</v>
      </c>
      <c s="27" t="s">
        <v>98</v>
      </c>
      <c s="28">
        <v>10</v>
      </c>
      <c s="27">
        <v>0</v>
      </c>
      <c s="27">
        <f>ROUND(G1996*H1996,6)</f>
      </c>
      <c r="L1996" s="29">
        <v>0</v>
      </c>
      <c s="24">
        <f>ROUND(ROUND(L1996,2)*ROUND(G1996,3),2)</f>
      </c>
      <c s="27" t="s">
        <v>55</v>
      </c>
      <c>
        <f>(M1996*21)/100</f>
      </c>
      <c t="s">
        <v>27</v>
      </c>
    </row>
    <row r="1997" spans="1:5" ht="12.75" customHeight="1">
      <c r="A1997" s="30" t="s">
        <v>56</v>
      </c>
      <c r="E1997" s="31" t="s">
        <v>4866</v>
      </c>
    </row>
    <row r="1998" spans="1:5" ht="12.75" customHeight="1">
      <c r="A1998" s="30" t="s">
        <v>57</v>
      </c>
      <c r="E1998" s="32" t="s">
        <v>4</v>
      </c>
    </row>
    <row r="1999" spans="5:5" ht="12.75" customHeight="1">
      <c r="E1999" s="31" t="s">
        <v>58</v>
      </c>
    </row>
    <row r="2000" spans="1:16" ht="12.75" customHeight="1">
      <c r="A2000" t="s">
        <v>50</v>
      </c>
      <c s="6" t="s">
        <v>4867</v>
      </c>
      <c s="6" t="s">
        <v>4868</v>
      </c>
      <c t="s">
        <v>4</v>
      </c>
      <c s="26" t="s">
        <v>4869</v>
      </c>
      <c s="27" t="s">
        <v>98</v>
      </c>
      <c s="28">
        <v>6</v>
      </c>
      <c s="27">
        <v>0</v>
      </c>
      <c s="27">
        <f>ROUND(G2000*H2000,6)</f>
      </c>
      <c r="L2000" s="29">
        <v>0</v>
      </c>
      <c s="24">
        <f>ROUND(ROUND(L2000,2)*ROUND(G2000,3),2)</f>
      </c>
      <c s="27" t="s">
        <v>55</v>
      </c>
      <c>
        <f>(M2000*21)/100</f>
      </c>
      <c t="s">
        <v>27</v>
      </c>
    </row>
    <row r="2001" spans="1:5" ht="12.75" customHeight="1">
      <c r="A2001" s="30" t="s">
        <v>56</v>
      </c>
      <c r="E2001" s="31" t="s">
        <v>4869</v>
      </c>
    </row>
    <row r="2002" spans="1:5" ht="12.75" customHeight="1">
      <c r="A2002" s="30" t="s">
        <v>57</v>
      </c>
      <c r="E2002" s="32" t="s">
        <v>4</v>
      </c>
    </row>
    <row r="2003" spans="5:5" ht="12.75" customHeight="1">
      <c r="E2003" s="31" t="s">
        <v>58</v>
      </c>
    </row>
    <row r="2004" spans="1:16" ht="12.75" customHeight="1">
      <c r="A2004" t="s">
        <v>50</v>
      </c>
      <c s="6" t="s">
        <v>4870</v>
      </c>
      <c s="6" t="s">
        <v>360</v>
      </c>
      <c t="s">
        <v>4</v>
      </c>
      <c s="26" t="s">
        <v>361</v>
      </c>
      <c s="27" t="s">
        <v>98</v>
      </c>
      <c s="28">
        <v>3</v>
      </c>
      <c s="27">
        <v>0</v>
      </c>
      <c s="27">
        <f>ROUND(G2004*H2004,6)</f>
      </c>
      <c r="L2004" s="29">
        <v>0</v>
      </c>
      <c s="24">
        <f>ROUND(ROUND(L2004,2)*ROUND(G2004,3),2)</f>
      </c>
      <c s="27" t="s">
        <v>55</v>
      </c>
      <c>
        <f>(M2004*21)/100</f>
      </c>
      <c t="s">
        <v>27</v>
      </c>
    </row>
    <row r="2005" spans="1:5" ht="12.75" customHeight="1">
      <c r="A2005" s="30" t="s">
        <v>56</v>
      </c>
      <c r="E2005" s="31" t="s">
        <v>361</v>
      </c>
    </row>
    <row r="2006" spans="1:5" ht="12.75" customHeight="1">
      <c r="A2006" s="30" t="s">
        <v>57</v>
      </c>
      <c r="E2006" s="32" t="s">
        <v>4</v>
      </c>
    </row>
    <row r="2007" spans="5:5" ht="12.75" customHeight="1">
      <c r="E2007" s="31" t="s">
        <v>58</v>
      </c>
    </row>
    <row r="2008" spans="1:16" ht="12.75" customHeight="1">
      <c r="A2008" t="s">
        <v>50</v>
      </c>
      <c s="6" t="s">
        <v>4871</v>
      </c>
      <c s="6" t="s">
        <v>4872</v>
      </c>
      <c t="s">
        <v>4</v>
      </c>
      <c s="26" t="s">
        <v>4873</v>
      </c>
      <c s="27" t="s">
        <v>82</v>
      </c>
      <c s="28">
        <v>233</v>
      </c>
      <c s="27">
        <v>0</v>
      </c>
      <c s="27">
        <f>ROUND(G2008*H2008,6)</f>
      </c>
      <c r="L2008" s="29">
        <v>0</v>
      </c>
      <c s="24">
        <f>ROUND(ROUND(L2008,2)*ROUND(G2008,3),2)</f>
      </c>
      <c s="27" t="s">
        <v>55</v>
      </c>
      <c>
        <f>(M2008*21)/100</f>
      </c>
      <c t="s">
        <v>27</v>
      </c>
    </row>
    <row r="2009" spans="1:5" ht="12.75" customHeight="1">
      <c r="A2009" s="30" t="s">
        <v>56</v>
      </c>
      <c r="E2009" s="31" t="s">
        <v>4873</v>
      </c>
    </row>
    <row r="2010" spans="1:5" ht="12.75" customHeight="1">
      <c r="A2010" s="30" t="s">
        <v>57</v>
      </c>
      <c r="E2010" s="32" t="s">
        <v>4</v>
      </c>
    </row>
    <row r="2011" spans="5:5" ht="12.75" customHeight="1">
      <c r="E2011" s="31" t="s">
        <v>58</v>
      </c>
    </row>
    <row r="2012" spans="1:16" ht="12.75" customHeight="1">
      <c r="A2012" t="s">
        <v>50</v>
      </c>
      <c s="6" t="s">
        <v>4874</v>
      </c>
      <c s="6" t="s">
        <v>4875</v>
      </c>
      <c t="s">
        <v>4</v>
      </c>
      <c s="26" t="s">
        <v>4876</v>
      </c>
      <c s="27" t="s">
        <v>98</v>
      </c>
      <c s="28">
        <v>13</v>
      </c>
      <c s="27">
        <v>0</v>
      </c>
      <c s="27">
        <f>ROUND(G2012*H2012,6)</f>
      </c>
      <c r="L2012" s="29">
        <v>0</v>
      </c>
      <c s="24">
        <f>ROUND(ROUND(L2012,2)*ROUND(G2012,3),2)</f>
      </c>
      <c s="27" t="s">
        <v>55</v>
      </c>
      <c>
        <f>(M2012*21)/100</f>
      </c>
      <c t="s">
        <v>27</v>
      </c>
    </row>
    <row r="2013" spans="1:5" ht="12.75" customHeight="1">
      <c r="A2013" s="30" t="s">
        <v>56</v>
      </c>
      <c r="E2013" s="31" t="s">
        <v>4876</v>
      </c>
    </row>
    <row r="2014" spans="1:5" ht="12.75" customHeight="1">
      <c r="A2014" s="30" t="s">
        <v>57</v>
      </c>
      <c r="E2014" s="32" t="s">
        <v>4</v>
      </c>
    </row>
    <row r="2015" spans="5:5" ht="12.75" customHeight="1">
      <c r="E2015" s="31" t="s">
        <v>58</v>
      </c>
    </row>
    <row r="2016" spans="1:16" ht="12.75" customHeight="1">
      <c r="A2016" t="s">
        <v>50</v>
      </c>
      <c s="6" t="s">
        <v>4877</v>
      </c>
      <c s="6" t="s">
        <v>3757</v>
      </c>
      <c t="s">
        <v>4</v>
      </c>
      <c s="26" t="s">
        <v>3758</v>
      </c>
      <c s="27" t="s">
        <v>98</v>
      </c>
      <c s="28">
        <v>55</v>
      </c>
      <c s="27">
        <v>0</v>
      </c>
      <c s="27">
        <f>ROUND(G2016*H2016,6)</f>
      </c>
      <c r="L2016" s="29">
        <v>0</v>
      </c>
      <c s="24">
        <f>ROUND(ROUND(L2016,2)*ROUND(G2016,3),2)</f>
      </c>
      <c s="27" t="s">
        <v>55</v>
      </c>
      <c>
        <f>(M2016*21)/100</f>
      </c>
      <c t="s">
        <v>27</v>
      </c>
    </row>
    <row r="2017" spans="1:5" ht="12.75" customHeight="1">
      <c r="A2017" s="30" t="s">
        <v>56</v>
      </c>
      <c r="E2017" s="31" t="s">
        <v>3758</v>
      </c>
    </row>
    <row r="2018" spans="1:5" ht="12.75" customHeight="1">
      <c r="A2018" s="30" t="s">
        <v>57</v>
      </c>
      <c r="E2018" s="32" t="s">
        <v>4</v>
      </c>
    </row>
    <row r="2019" spans="5:5" ht="12.75" customHeight="1">
      <c r="E2019" s="31" t="s">
        <v>58</v>
      </c>
    </row>
    <row r="2020" spans="1:16" ht="12.75" customHeight="1">
      <c r="A2020" t="s">
        <v>50</v>
      </c>
      <c s="6" t="s">
        <v>4878</v>
      </c>
      <c s="6" t="s">
        <v>4879</v>
      </c>
      <c t="s">
        <v>4</v>
      </c>
      <c s="26" t="s">
        <v>4880</v>
      </c>
      <c s="27" t="s">
        <v>98</v>
      </c>
      <c s="28">
        <v>9</v>
      </c>
      <c s="27">
        <v>0</v>
      </c>
      <c s="27">
        <f>ROUND(G2020*H2020,6)</f>
      </c>
      <c r="L2020" s="29">
        <v>0</v>
      </c>
      <c s="24">
        <f>ROUND(ROUND(L2020,2)*ROUND(G2020,3),2)</f>
      </c>
      <c s="27" t="s">
        <v>55</v>
      </c>
      <c>
        <f>(M2020*21)/100</f>
      </c>
      <c t="s">
        <v>27</v>
      </c>
    </row>
    <row r="2021" spans="1:5" ht="12.75" customHeight="1">
      <c r="A2021" s="30" t="s">
        <v>56</v>
      </c>
      <c r="E2021" s="31" t="s">
        <v>4880</v>
      </c>
    </row>
    <row r="2022" spans="1:5" ht="12.75" customHeight="1">
      <c r="A2022" s="30" t="s">
        <v>57</v>
      </c>
      <c r="E2022" s="32" t="s">
        <v>4</v>
      </c>
    </row>
    <row r="2023" spans="5:5" ht="12.75" customHeight="1">
      <c r="E2023" s="31" t="s">
        <v>58</v>
      </c>
    </row>
    <row r="2024" spans="1:16" ht="12.75" customHeight="1">
      <c r="A2024" t="s">
        <v>50</v>
      </c>
      <c s="6" t="s">
        <v>4881</v>
      </c>
      <c s="6" t="s">
        <v>4882</v>
      </c>
      <c t="s">
        <v>4</v>
      </c>
      <c s="26" t="s">
        <v>4883</v>
      </c>
      <c s="27" t="s">
        <v>98</v>
      </c>
      <c s="28">
        <v>15</v>
      </c>
      <c s="27">
        <v>0</v>
      </c>
      <c s="27">
        <f>ROUND(G2024*H2024,6)</f>
      </c>
      <c r="L2024" s="29">
        <v>0</v>
      </c>
      <c s="24">
        <f>ROUND(ROUND(L2024,2)*ROUND(G2024,3),2)</f>
      </c>
      <c s="27" t="s">
        <v>55</v>
      </c>
      <c>
        <f>(M2024*21)/100</f>
      </c>
      <c t="s">
        <v>27</v>
      </c>
    </row>
    <row r="2025" spans="1:5" ht="12.75" customHeight="1">
      <c r="A2025" s="30" t="s">
        <v>56</v>
      </c>
      <c r="E2025" s="31" t="s">
        <v>4883</v>
      </c>
    </row>
    <row r="2026" spans="1:5" ht="12.75" customHeight="1">
      <c r="A2026" s="30" t="s">
        <v>57</v>
      </c>
      <c r="E2026" s="32" t="s">
        <v>4</v>
      </c>
    </row>
    <row r="2027" spans="5:5" ht="12.75" customHeight="1">
      <c r="E2027" s="31" t="s">
        <v>58</v>
      </c>
    </row>
    <row r="2028" spans="1:16" ht="12.75" customHeight="1">
      <c r="A2028" t="s">
        <v>50</v>
      </c>
      <c s="6" t="s">
        <v>4884</v>
      </c>
      <c s="6" t="s">
        <v>371</v>
      </c>
      <c t="s">
        <v>4</v>
      </c>
      <c s="26" t="s">
        <v>372</v>
      </c>
      <c s="27" t="s">
        <v>82</v>
      </c>
      <c s="28">
        <v>380</v>
      </c>
      <c s="27">
        <v>0</v>
      </c>
      <c s="27">
        <f>ROUND(G2028*H2028,6)</f>
      </c>
      <c r="L2028" s="29">
        <v>0</v>
      </c>
      <c s="24">
        <f>ROUND(ROUND(L2028,2)*ROUND(G2028,3),2)</f>
      </c>
      <c s="27" t="s">
        <v>55</v>
      </c>
      <c>
        <f>(M2028*21)/100</f>
      </c>
      <c t="s">
        <v>27</v>
      </c>
    </row>
    <row r="2029" spans="1:5" ht="12.75" customHeight="1">
      <c r="A2029" s="30" t="s">
        <v>56</v>
      </c>
      <c r="E2029" s="31" t="s">
        <v>372</v>
      </c>
    </row>
    <row r="2030" spans="1:5" ht="12.75" customHeight="1">
      <c r="A2030" s="30" t="s">
        <v>57</v>
      </c>
      <c r="E2030" s="32" t="s">
        <v>4</v>
      </c>
    </row>
    <row r="2031" spans="5:5" ht="12.75" customHeight="1">
      <c r="E2031" s="31" t="s">
        <v>58</v>
      </c>
    </row>
    <row r="2032" spans="1:16" ht="12.75" customHeight="1">
      <c r="A2032" t="s">
        <v>50</v>
      </c>
      <c s="6" t="s">
        <v>4885</v>
      </c>
      <c s="6" t="s">
        <v>2148</v>
      </c>
      <c t="s">
        <v>4</v>
      </c>
      <c s="26" t="s">
        <v>2149</v>
      </c>
      <c s="27" t="s">
        <v>82</v>
      </c>
      <c s="28">
        <v>100</v>
      </c>
      <c s="27">
        <v>0</v>
      </c>
      <c s="27">
        <f>ROUND(G2032*H2032,6)</f>
      </c>
      <c r="L2032" s="29">
        <v>0</v>
      </c>
      <c s="24">
        <f>ROUND(ROUND(L2032,2)*ROUND(G2032,3),2)</f>
      </c>
      <c s="27" t="s">
        <v>55</v>
      </c>
      <c>
        <f>(M2032*21)/100</f>
      </c>
      <c t="s">
        <v>27</v>
      </c>
    </row>
    <row r="2033" spans="1:5" ht="12.75" customHeight="1">
      <c r="A2033" s="30" t="s">
        <v>56</v>
      </c>
      <c r="E2033" s="31" t="s">
        <v>2149</v>
      </c>
    </row>
    <row r="2034" spans="1:5" ht="12.75" customHeight="1">
      <c r="A2034" s="30" t="s">
        <v>57</v>
      </c>
      <c r="E2034" s="32" t="s">
        <v>4</v>
      </c>
    </row>
    <row r="2035" spans="5:5" ht="12.75" customHeight="1">
      <c r="E2035" s="31" t="s">
        <v>58</v>
      </c>
    </row>
    <row r="2036" spans="1:16" ht="12.75" customHeight="1">
      <c r="A2036" t="s">
        <v>50</v>
      </c>
      <c s="6" t="s">
        <v>4886</v>
      </c>
      <c s="6" t="s">
        <v>567</v>
      </c>
      <c t="s">
        <v>4</v>
      </c>
      <c s="26" t="s">
        <v>568</v>
      </c>
      <c s="27" t="s">
        <v>82</v>
      </c>
      <c s="28">
        <v>3280</v>
      </c>
      <c s="27">
        <v>0</v>
      </c>
      <c s="27">
        <f>ROUND(G2036*H2036,6)</f>
      </c>
      <c r="L2036" s="29">
        <v>0</v>
      </c>
      <c s="24">
        <f>ROUND(ROUND(L2036,2)*ROUND(G2036,3),2)</f>
      </c>
      <c s="27" t="s">
        <v>55</v>
      </c>
      <c>
        <f>(M2036*21)/100</f>
      </c>
      <c t="s">
        <v>27</v>
      </c>
    </row>
    <row r="2037" spans="1:5" ht="12.75" customHeight="1">
      <c r="A2037" s="30" t="s">
        <v>56</v>
      </c>
      <c r="E2037" s="31" t="s">
        <v>568</v>
      </c>
    </row>
    <row r="2038" spans="1:5" ht="12.75" customHeight="1">
      <c r="A2038" s="30" t="s">
        <v>57</v>
      </c>
      <c r="E2038" s="32" t="s">
        <v>4</v>
      </c>
    </row>
    <row r="2039" spans="5:5" ht="12.75" customHeight="1">
      <c r="E2039" s="31" t="s">
        <v>58</v>
      </c>
    </row>
    <row r="2040" spans="1:16" ht="12.75" customHeight="1">
      <c r="A2040" t="s">
        <v>50</v>
      </c>
      <c s="6" t="s">
        <v>4887</v>
      </c>
      <c s="6" t="s">
        <v>4888</v>
      </c>
      <c t="s">
        <v>4</v>
      </c>
      <c s="26" t="s">
        <v>4889</v>
      </c>
      <c s="27" t="s">
        <v>82</v>
      </c>
      <c s="28">
        <v>615</v>
      </c>
      <c s="27">
        <v>0</v>
      </c>
      <c s="27">
        <f>ROUND(G2040*H2040,6)</f>
      </c>
      <c r="L2040" s="29">
        <v>0</v>
      </c>
      <c s="24">
        <f>ROUND(ROUND(L2040,2)*ROUND(G2040,3),2)</f>
      </c>
      <c s="27" t="s">
        <v>55</v>
      </c>
      <c>
        <f>(M2040*21)/100</f>
      </c>
      <c t="s">
        <v>27</v>
      </c>
    </row>
    <row r="2041" spans="1:5" ht="12.75" customHeight="1">
      <c r="A2041" s="30" t="s">
        <v>56</v>
      </c>
      <c r="E2041" s="31" t="s">
        <v>4890</v>
      </c>
    </row>
    <row r="2042" spans="1:5" ht="12.75" customHeight="1">
      <c r="A2042" s="30" t="s">
        <v>57</v>
      </c>
      <c r="E2042" s="32" t="s">
        <v>4</v>
      </c>
    </row>
    <row r="2043" spans="5:5" ht="12.75" customHeight="1">
      <c r="E2043" s="31" t="s">
        <v>58</v>
      </c>
    </row>
    <row r="2044" spans="1:16" ht="12.75" customHeight="1">
      <c r="A2044" t="s">
        <v>50</v>
      </c>
      <c s="6" t="s">
        <v>4891</v>
      </c>
      <c s="6" t="s">
        <v>1907</v>
      </c>
      <c t="s">
        <v>4</v>
      </c>
      <c s="26" t="s">
        <v>1908</v>
      </c>
      <c s="27" t="s">
        <v>82</v>
      </c>
      <c s="28">
        <v>800</v>
      </c>
      <c s="27">
        <v>0</v>
      </c>
      <c s="27">
        <f>ROUND(G2044*H2044,6)</f>
      </c>
      <c r="L2044" s="29">
        <v>0</v>
      </c>
      <c s="24">
        <f>ROUND(ROUND(L2044,2)*ROUND(G2044,3),2)</f>
      </c>
      <c s="27" t="s">
        <v>55</v>
      </c>
      <c>
        <f>(M2044*21)/100</f>
      </c>
      <c t="s">
        <v>27</v>
      </c>
    </row>
    <row r="2045" spans="1:5" ht="12.75" customHeight="1">
      <c r="A2045" s="30" t="s">
        <v>56</v>
      </c>
      <c r="E2045" s="31" t="s">
        <v>1908</v>
      </c>
    </row>
    <row r="2046" spans="1:5" ht="12.75" customHeight="1">
      <c r="A2046" s="30" t="s">
        <v>57</v>
      </c>
      <c r="E2046" s="32" t="s">
        <v>4</v>
      </c>
    </row>
    <row r="2047" spans="5:5" ht="12.75" customHeight="1">
      <c r="E2047" s="31" t="s">
        <v>58</v>
      </c>
    </row>
    <row r="2048" spans="1:16" ht="12.75" customHeight="1">
      <c r="A2048" t="s">
        <v>50</v>
      </c>
      <c s="6" t="s">
        <v>4892</v>
      </c>
      <c s="6" t="s">
        <v>1909</v>
      </c>
      <c t="s">
        <v>4</v>
      </c>
      <c s="26" t="s">
        <v>1910</v>
      </c>
      <c s="27" t="s">
        <v>82</v>
      </c>
      <c s="28">
        <v>75</v>
      </c>
      <c s="27">
        <v>0</v>
      </c>
      <c s="27">
        <f>ROUND(G2048*H2048,6)</f>
      </c>
      <c r="L2048" s="29">
        <v>0</v>
      </c>
      <c s="24">
        <f>ROUND(ROUND(L2048,2)*ROUND(G2048,3),2)</f>
      </c>
      <c s="27" t="s">
        <v>55</v>
      </c>
      <c>
        <f>(M2048*21)/100</f>
      </c>
      <c t="s">
        <v>27</v>
      </c>
    </row>
    <row r="2049" spans="1:5" ht="12.75" customHeight="1">
      <c r="A2049" s="30" t="s">
        <v>56</v>
      </c>
      <c r="E2049" s="31" t="s">
        <v>1910</v>
      </c>
    </row>
    <row r="2050" spans="1:5" ht="12.75" customHeight="1">
      <c r="A2050" s="30" t="s">
        <v>57</v>
      </c>
      <c r="E2050" s="32" t="s">
        <v>4</v>
      </c>
    </row>
    <row r="2051" spans="5:5" ht="12.75" customHeight="1">
      <c r="E2051" s="31" t="s">
        <v>58</v>
      </c>
    </row>
    <row r="2052" spans="1:16" ht="12.75" customHeight="1">
      <c r="A2052" t="s">
        <v>50</v>
      </c>
      <c s="6" t="s">
        <v>4893</v>
      </c>
      <c s="6" t="s">
        <v>4894</v>
      </c>
      <c t="s">
        <v>4</v>
      </c>
      <c s="26" t="s">
        <v>4895</v>
      </c>
      <c s="27" t="s">
        <v>82</v>
      </c>
      <c s="28">
        <v>40</v>
      </c>
      <c s="27">
        <v>0</v>
      </c>
      <c s="27">
        <f>ROUND(G2052*H2052,6)</f>
      </c>
      <c r="L2052" s="29">
        <v>0</v>
      </c>
      <c s="24">
        <f>ROUND(ROUND(L2052,2)*ROUND(G2052,3),2)</f>
      </c>
      <c s="27" t="s">
        <v>55</v>
      </c>
      <c>
        <f>(M2052*21)/100</f>
      </c>
      <c t="s">
        <v>27</v>
      </c>
    </row>
    <row r="2053" spans="1:5" ht="12.75" customHeight="1">
      <c r="A2053" s="30" t="s">
        <v>56</v>
      </c>
      <c r="E2053" s="31" t="s">
        <v>4895</v>
      </c>
    </row>
    <row r="2054" spans="1:5" ht="12.75" customHeight="1">
      <c r="A2054" s="30" t="s">
        <v>57</v>
      </c>
      <c r="E2054" s="32" t="s">
        <v>4</v>
      </c>
    </row>
    <row r="2055" spans="5:5" ht="12.75" customHeight="1">
      <c r="E2055" s="31" t="s">
        <v>58</v>
      </c>
    </row>
    <row r="2056" spans="1:16" ht="12.75" customHeight="1">
      <c r="A2056" t="s">
        <v>50</v>
      </c>
      <c s="6" t="s">
        <v>4896</v>
      </c>
      <c s="6" t="s">
        <v>368</v>
      </c>
      <c t="s">
        <v>4</v>
      </c>
      <c s="26" t="s">
        <v>369</v>
      </c>
      <c s="27" t="s">
        <v>98</v>
      </c>
      <c s="28">
        <v>265</v>
      </c>
      <c s="27">
        <v>0</v>
      </c>
      <c s="27">
        <f>ROUND(G2056*H2056,6)</f>
      </c>
      <c r="L2056" s="29">
        <v>0</v>
      </c>
      <c s="24">
        <f>ROUND(ROUND(L2056,2)*ROUND(G2056,3),2)</f>
      </c>
      <c s="27" t="s">
        <v>55</v>
      </c>
      <c>
        <f>(M2056*21)/100</f>
      </c>
      <c t="s">
        <v>27</v>
      </c>
    </row>
    <row r="2057" spans="1:5" ht="12.75" customHeight="1">
      <c r="A2057" s="30" t="s">
        <v>56</v>
      </c>
      <c r="E2057" s="31" t="s">
        <v>369</v>
      </c>
    </row>
    <row r="2058" spans="1:5" ht="12.75" customHeight="1">
      <c r="A2058" s="30" t="s">
        <v>57</v>
      </c>
      <c r="E2058" s="32" t="s">
        <v>4</v>
      </c>
    </row>
    <row r="2059" spans="5:5" ht="12.75" customHeight="1">
      <c r="E2059" s="31" t="s">
        <v>58</v>
      </c>
    </row>
    <row r="2060" spans="1:16" ht="12.75" customHeight="1">
      <c r="A2060" t="s">
        <v>50</v>
      </c>
      <c s="6" t="s">
        <v>4897</v>
      </c>
      <c s="6" t="s">
        <v>994</v>
      </c>
      <c t="s">
        <v>4</v>
      </c>
      <c s="26" t="s">
        <v>995</v>
      </c>
      <c s="27" t="s">
        <v>98</v>
      </c>
      <c s="28">
        <v>4</v>
      </c>
      <c s="27">
        <v>0</v>
      </c>
      <c s="27">
        <f>ROUND(G2060*H2060,6)</f>
      </c>
      <c r="L2060" s="29">
        <v>0</v>
      </c>
      <c s="24">
        <f>ROUND(ROUND(L2060,2)*ROUND(G2060,3),2)</f>
      </c>
      <c s="27" t="s">
        <v>55</v>
      </c>
      <c>
        <f>(M2060*21)/100</f>
      </c>
      <c t="s">
        <v>27</v>
      </c>
    </row>
    <row r="2061" spans="1:5" ht="12.75" customHeight="1">
      <c r="A2061" s="30" t="s">
        <v>56</v>
      </c>
      <c r="E2061" s="31" t="s">
        <v>995</v>
      </c>
    </row>
    <row r="2062" spans="1:5" ht="12.75" customHeight="1">
      <c r="A2062" s="30" t="s">
        <v>57</v>
      </c>
      <c r="E2062" s="32" t="s">
        <v>4</v>
      </c>
    </row>
    <row r="2063" spans="5:5" ht="12.75" customHeight="1">
      <c r="E2063" s="31" t="s">
        <v>58</v>
      </c>
    </row>
    <row r="2064" spans="1:16" ht="12.75" customHeight="1">
      <c r="A2064" t="s">
        <v>50</v>
      </c>
      <c s="6" t="s">
        <v>4898</v>
      </c>
      <c s="6" t="s">
        <v>4899</v>
      </c>
      <c t="s">
        <v>4</v>
      </c>
      <c s="26" t="s">
        <v>4900</v>
      </c>
      <c s="27" t="s">
        <v>98</v>
      </c>
      <c s="28">
        <v>2</v>
      </c>
      <c s="27">
        <v>0</v>
      </c>
      <c s="27">
        <f>ROUND(G2064*H2064,6)</f>
      </c>
      <c r="L2064" s="29">
        <v>0</v>
      </c>
      <c s="24">
        <f>ROUND(ROUND(L2064,2)*ROUND(G2064,3),2)</f>
      </c>
      <c s="27" t="s">
        <v>55</v>
      </c>
      <c>
        <f>(M2064*21)/100</f>
      </c>
      <c t="s">
        <v>27</v>
      </c>
    </row>
    <row r="2065" spans="1:5" ht="12.75" customHeight="1">
      <c r="A2065" s="30" t="s">
        <v>56</v>
      </c>
      <c r="E2065" s="31" t="s">
        <v>4900</v>
      </c>
    </row>
    <row r="2066" spans="1:5" ht="12.75" customHeight="1">
      <c r="A2066" s="30" t="s">
        <v>57</v>
      </c>
      <c r="E2066" s="32" t="s">
        <v>4</v>
      </c>
    </row>
    <row r="2067" spans="5:5" ht="12.75" customHeight="1">
      <c r="E2067" s="31" t="s">
        <v>58</v>
      </c>
    </row>
    <row r="2068" spans="1:16" ht="12.75" customHeight="1">
      <c r="A2068" t="s">
        <v>50</v>
      </c>
      <c s="6" t="s">
        <v>4901</v>
      </c>
      <c s="6" t="s">
        <v>883</v>
      </c>
      <c t="s">
        <v>4</v>
      </c>
      <c s="26" t="s">
        <v>884</v>
      </c>
      <c s="27" t="s">
        <v>98</v>
      </c>
      <c s="28">
        <v>271</v>
      </c>
      <c s="27">
        <v>0</v>
      </c>
      <c s="27">
        <f>ROUND(G2068*H2068,6)</f>
      </c>
      <c r="L2068" s="29">
        <v>0</v>
      </c>
      <c s="24">
        <f>ROUND(ROUND(L2068,2)*ROUND(G2068,3),2)</f>
      </c>
      <c s="27" t="s">
        <v>55</v>
      </c>
      <c>
        <f>(M2068*21)/100</f>
      </c>
      <c t="s">
        <v>27</v>
      </c>
    </row>
    <row r="2069" spans="1:5" ht="12.75" customHeight="1">
      <c r="A2069" s="30" t="s">
        <v>56</v>
      </c>
      <c r="E2069" s="31" t="s">
        <v>884</v>
      </c>
    </row>
    <row r="2070" spans="1:5" ht="12.75" customHeight="1">
      <c r="A2070" s="30" t="s">
        <v>57</v>
      </c>
      <c r="E2070" s="32" t="s">
        <v>4</v>
      </c>
    </row>
    <row r="2071" spans="5:5" ht="12.75" customHeight="1">
      <c r="E2071" s="31" t="s">
        <v>58</v>
      </c>
    </row>
    <row r="2072" spans="1:16" ht="12.75" customHeight="1">
      <c r="A2072" t="s">
        <v>50</v>
      </c>
      <c s="6" t="s">
        <v>4902</v>
      </c>
      <c s="6" t="s">
        <v>851</v>
      </c>
      <c t="s">
        <v>4</v>
      </c>
      <c s="26" t="s">
        <v>852</v>
      </c>
      <c s="27" t="s">
        <v>98</v>
      </c>
      <c s="28">
        <v>1</v>
      </c>
      <c s="27">
        <v>0</v>
      </c>
      <c s="27">
        <f>ROUND(G2072*H2072,6)</f>
      </c>
      <c r="L2072" s="29">
        <v>0</v>
      </c>
      <c s="24">
        <f>ROUND(ROUND(L2072,2)*ROUND(G2072,3),2)</f>
      </c>
      <c s="27" t="s">
        <v>55</v>
      </c>
      <c>
        <f>(M2072*21)/100</f>
      </c>
      <c t="s">
        <v>27</v>
      </c>
    </row>
    <row r="2073" spans="1:5" ht="12.75" customHeight="1">
      <c r="A2073" s="30" t="s">
        <v>56</v>
      </c>
      <c r="E2073" s="31" t="s">
        <v>852</v>
      </c>
    </row>
    <row r="2074" spans="1:5" ht="12.75" customHeight="1">
      <c r="A2074" s="30" t="s">
        <v>57</v>
      </c>
      <c r="E2074" s="32" t="s">
        <v>4</v>
      </c>
    </row>
    <row r="2075" spans="5:5" ht="12.75" customHeight="1">
      <c r="E2075" s="31" t="s">
        <v>58</v>
      </c>
    </row>
    <row r="2076" spans="1:16" ht="12.75" customHeight="1">
      <c r="A2076" t="s">
        <v>50</v>
      </c>
      <c s="6" t="s">
        <v>4903</v>
      </c>
      <c s="6" t="s">
        <v>853</v>
      </c>
      <c t="s">
        <v>4</v>
      </c>
      <c s="26" t="s">
        <v>854</v>
      </c>
      <c s="27" t="s">
        <v>98</v>
      </c>
      <c s="28">
        <v>3</v>
      </c>
      <c s="27">
        <v>0</v>
      </c>
      <c s="27">
        <f>ROUND(G2076*H2076,6)</f>
      </c>
      <c r="L2076" s="29">
        <v>0</v>
      </c>
      <c s="24">
        <f>ROUND(ROUND(L2076,2)*ROUND(G2076,3),2)</f>
      </c>
      <c s="27" t="s">
        <v>55</v>
      </c>
      <c>
        <f>(M2076*21)/100</f>
      </c>
      <c t="s">
        <v>27</v>
      </c>
    </row>
    <row r="2077" spans="1:5" ht="12.75" customHeight="1">
      <c r="A2077" s="30" t="s">
        <v>56</v>
      </c>
      <c r="E2077" s="31" t="s">
        <v>854</v>
      </c>
    </row>
    <row r="2078" spans="1:5" ht="12.75" customHeight="1">
      <c r="A2078" s="30" t="s">
        <v>57</v>
      </c>
      <c r="E2078" s="32" t="s">
        <v>4</v>
      </c>
    </row>
    <row r="2079" spans="5:5" ht="12.75" customHeight="1">
      <c r="E2079" s="31" t="s">
        <v>58</v>
      </c>
    </row>
    <row r="2080" spans="1:16" ht="12.75" customHeight="1">
      <c r="A2080" t="s">
        <v>50</v>
      </c>
      <c s="6" t="s">
        <v>4904</v>
      </c>
      <c s="6" t="s">
        <v>855</v>
      </c>
      <c t="s">
        <v>4</v>
      </c>
      <c s="26" t="s">
        <v>856</v>
      </c>
      <c s="27" t="s">
        <v>98</v>
      </c>
      <c s="28">
        <v>1</v>
      </c>
      <c s="27">
        <v>0</v>
      </c>
      <c s="27">
        <f>ROUND(G2080*H2080,6)</f>
      </c>
      <c r="L2080" s="29">
        <v>0</v>
      </c>
      <c s="24">
        <f>ROUND(ROUND(L2080,2)*ROUND(G2080,3),2)</f>
      </c>
      <c s="27" t="s">
        <v>55</v>
      </c>
      <c>
        <f>(M2080*21)/100</f>
      </c>
      <c t="s">
        <v>27</v>
      </c>
    </row>
    <row r="2081" spans="1:5" ht="12.75" customHeight="1">
      <c r="A2081" s="30" t="s">
        <v>56</v>
      </c>
      <c r="E2081" s="31" t="s">
        <v>856</v>
      </c>
    </row>
    <row r="2082" spans="1:5" ht="12.75" customHeight="1">
      <c r="A2082" s="30" t="s">
        <v>57</v>
      </c>
      <c r="E2082" s="32" t="s">
        <v>4</v>
      </c>
    </row>
    <row r="2083" spans="5:5" ht="12.75" customHeight="1">
      <c r="E2083" s="31" t="s">
        <v>4</v>
      </c>
    </row>
    <row r="2084" spans="1:16" ht="12.75" customHeight="1">
      <c r="A2084" t="s">
        <v>50</v>
      </c>
      <c s="6" t="s">
        <v>4905</v>
      </c>
      <c s="6" t="s">
        <v>1634</v>
      </c>
      <c t="s">
        <v>4</v>
      </c>
      <c s="26" t="s">
        <v>1635</v>
      </c>
      <c s="27" t="s">
        <v>98</v>
      </c>
      <c s="28">
        <v>120</v>
      </c>
      <c s="27">
        <v>0</v>
      </c>
      <c s="27">
        <f>ROUND(G2084*H2084,6)</f>
      </c>
      <c r="L2084" s="29">
        <v>0</v>
      </c>
      <c s="24">
        <f>ROUND(ROUND(L2084,2)*ROUND(G2084,3),2)</f>
      </c>
      <c s="27" t="s">
        <v>55</v>
      </c>
      <c>
        <f>(M2084*21)/100</f>
      </c>
      <c t="s">
        <v>27</v>
      </c>
    </row>
    <row r="2085" spans="1:5" ht="12.75" customHeight="1">
      <c r="A2085" s="30" t="s">
        <v>56</v>
      </c>
      <c r="E2085" s="31" t="s">
        <v>1635</v>
      </c>
    </row>
    <row r="2086" spans="1:5" ht="12.75" customHeight="1">
      <c r="A2086" s="30" t="s">
        <v>57</v>
      </c>
      <c r="E2086" s="32" t="s">
        <v>4</v>
      </c>
    </row>
    <row r="2087" spans="5:5" ht="12.75" customHeight="1">
      <c r="E2087" s="31" t="s">
        <v>58</v>
      </c>
    </row>
    <row r="2088" spans="1:16" ht="12.75" customHeight="1">
      <c r="A2088" t="s">
        <v>50</v>
      </c>
      <c s="6" t="s">
        <v>4906</v>
      </c>
      <c s="6" t="s">
        <v>4907</v>
      </c>
      <c t="s">
        <v>4</v>
      </c>
      <c s="26" t="s">
        <v>4908</v>
      </c>
      <c s="27" t="s">
        <v>98</v>
      </c>
      <c s="28">
        <v>1</v>
      </c>
      <c s="27">
        <v>0</v>
      </c>
      <c s="27">
        <f>ROUND(G2088*H2088,6)</f>
      </c>
      <c r="L2088" s="29">
        <v>0</v>
      </c>
      <c s="24">
        <f>ROUND(ROUND(L2088,2)*ROUND(G2088,3),2)</f>
      </c>
      <c s="27" t="s">
        <v>55</v>
      </c>
      <c>
        <f>(M2088*21)/100</f>
      </c>
      <c t="s">
        <v>27</v>
      </c>
    </row>
    <row r="2089" spans="1:5" ht="12.75" customHeight="1">
      <c r="A2089" s="30" t="s">
        <v>56</v>
      </c>
      <c r="E2089" s="31" t="s">
        <v>4908</v>
      </c>
    </row>
    <row r="2090" spans="1:5" ht="12.75" customHeight="1">
      <c r="A2090" s="30" t="s">
        <v>57</v>
      </c>
      <c r="E2090" s="32" t="s">
        <v>4</v>
      </c>
    </row>
    <row r="2091" spans="5:5" ht="12.75" customHeight="1">
      <c r="E2091" s="31" t="s">
        <v>58</v>
      </c>
    </row>
    <row r="2092" spans="1:16" ht="12.75" customHeight="1">
      <c r="A2092" t="s">
        <v>50</v>
      </c>
      <c s="6" t="s">
        <v>4909</v>
      </c>
      <c s="6" t="s">
        <v>3773</v>
      </c>
      <c t="s">
        <v>4</v>
      </c>
      <c s="26" t="s">
        <v>3774</v>
      </c>
      <c s="27" t="s">
        <v>98</v>
      </c>
      <c s="28">
        <v>1</v>
      </c>
      <c s="27">
        <v>0</v>
      </c>
      <c s="27">
        <f>ROUND(G2092*H2092,6)</f>
      </c>
      <c r="L2092" s="29">
        <v>0</v>
      </c>
      <c s="24">
        <f>ROUND(ROUND(L2092,2)*ROUND(G2092,3),2)</f>
      </c>
      <c s="27" t="s">
        <v>55</v>
      </c>
      <c>
        <f>(M2092*21)/100</f>
      </c>
      <c t="s">
        <v>27</v>
      </c>
    </row>
    <row r="2093" spans="1:5" ht="12.75" customHeight="1">
      <c r="A2093" s="30" t="s">
        <v>56</v>
      </c>
      <c r="E2093" s="31" t="s">
        <v>3774</v>
      </c>
    </row>
    <row r="2094" spans="1:5" ht="12.75" customHeight="1">
      <c r="A2094" s="30" t="s">
        <v>57</v>
      </c>
      <c r="E2094" s="32" t="s">
        <v>4</v>
      </c>
    </row>
    <row r="2095" spans="5:5" ht="12.75" customHeight="1">
      <c r="E2095" s="31" t="s">
        <v>58</v>
      </c>
    </row>
    <row r="2096" spans="1:16" ht="12.75" customHeight="1">
      <c r="A2096" t="s">
        <v>50</v>
      </c>
      <c s="6" t="s">
        <v>4910</v>
      </c>
      <c s="6" t="s">
        <v>863</v>
      </c>
      <c t="s">
        <v>4</v>
      </c>
      <c s="26" t="s">
        <v>864</v>
      </c>
      <c s="27" t="s">
        <v>264</v>
      </c>
      <c s="28">
        <v>8</v>
      </c>
      <c s="27">
        <v>0</v>
      </c>
      <c s="27">
        <f>ROUND(G2096*H2096,6)</f>
      </c>
      <c r="L2096" s="29">
        <v>0</v>
      </c>
      <c s="24">
        <f>ROUND(ROUND(L2096,2)*ROUND(G2096,3),2)</f>
      </c>
      <c s="27" t="s">
        <v>55</v>
      </c>
      <c>
        <f>(M2096*21)/100</f>
      </c>
      <c t="s">
        <v>27</v>
      </c>
    </row>
    <row r="2097" spans="1:5" ht="12.75" customHeight="1">
      <c r="A2097" s="30" t="s">
        <v>56</v>
      </c>
      <c r="E2097" s="31" t="s">
        <v>864</v>
      </c>
    </row>
    <row r="2098" spans="1:5" ht="12.75" customHeight="1">
      <c r="A2098" s="30" t="s">
        <v>57</v>
      </c>
      <c r="E2098" s="32" t="s">
        <v>4</v>
      </c>
    </row>
    <row r="2099" spans="5:5" ht="12.75" customHeight="1">
      <c r="E2099" s="31" t="s">
        <v>58</v>
      </c>
    </row>
    <row r="2100" spans="1:16" ht="12.75" customHeight="1">
      <c r="A2100" t="s">
        <v>50</v>
      </c>
      <c s="6" t="s">
        <v>4911</v>
      </c>
      <c s="6" t="s">
        <v>867</v>
      </c>
      <c t="s">
        <v>4</v>
      </c>
      <c s="26" t="s">
        <v>868</v>
      </c>
      <c s="27" t="s">
        <v>264</v>
      </c>
      <c s="28">
        <v>4</v>
      </c>
      <c s="27">
        <v>0</v>
      </c>
      <c s="27">
        <f>ROUND(G2100*H2100,6)</f>
      </c>
      <c r="L2100" s="29">
        <v>0</v>
      </c>
      <c s="24">
        <f>ROUND(ROUND(L2100,2)*ROUND(G2100,3),2)</f>
      </c>
      <c s="27" t="s">
        <v>55</v>
      </c>
      <c>
        <f>(M2100*21)/100</f>
      </c>
      <c t="s">
        <v>27</v>
      </c>
    </row>
    <row r="2101" spans="1:5" ht="12.75" customHeight="1">
      <c r="A2101" s="30" t="s">
        <v>56</v>
      </c>
      <c r="E2101" s="31" t="s">
        <v>868</v>
      </c>
    </row>
    <row r="2102" spans="1:5" ht="12.75" customHeight="1">
      <c r="A2102" s="30" t="s">
        <v>57</v>
      </c>
      <c r="E2102" s="32" t="s">
        <v>4</v>
      </c>
    </row>
    <row r="2103" spans="5:5" ht="12.75" customHeight="1">
      <c r="E2103" s="31" t="s">
        <v>58</v>
      </c>
    </row>
    <row r="2104" spans="1:16" ht="12.75" customHeight="1">
      <c r="A2104" t="s">
        <v>50</v>
      </c>
      <c s="6" t="s">
        <v>4912</v>
      </c>
      <c s="6" t="s">
        <v>869</v>
      </c>
      <c t="s">
        <v>4</v>
      </c>
      <c s="26" t="s">
        <v>870</v>
      </c>
      <c s="27" t="s">
        <v>264</v>
      </c>
      <c s="28">
        <v>4</v>
      </c>
      <c s="27">
        <v>0</v>
      </c>
      <c s="27">
        <f>ROUND(G2104*H2104,6)</f>
      </c>
      <c r="L2104" s="29">
        <v>0</v>
      </c>
      <c s="24">
        <f>ROUND(ROUND(L2104,2)*ROUND(G2104,3),2)</f>
      </c>
      <c s="27" t="s">
        <v>55</v>
      </c>
      <c>
        <f>(M2104*21)/100</f>
      </c>
      <c t="s">
        <v>27</v>
      </c>
    </row>
    <row r="2105" spans="1:5" ht="12.75" customHeight="1">
      <c r="A2105" s="30" t="s">
        <v>56</v>
      </c>
      <c r="E2105" s="31" t="s">
        <v>870</v>
      </c>
    </row>
    <row r="2106" spans="1:5" ht="12.75" customHeight="1">
      <c r="A2106" s="30" t="s">
        <v>57</v>
      </c>
      <c r="E2106" s="32" t="s">
        <v>4</v>
      </c>
    </row>
    <row r="2107" spans="5:5" ht="12.75" customHeight="1">
      <c r="E2107" s="31" t="s">
        <v>58</v>
      </c>
    </row>
    <row r="2108" spans="1:16" ht="12.75" customHeight="1">
      <c r="A2108" t="s">
        <v>50</v>
      </c>
      <c s="6" t="s">
        <v>4913</v>
      </c>
      <c s="6" t="s">
        <v>4826</v>
      </c>
      <c t="s">
        <v>4</v>
      </c>
      <c s="26" t="s">
        <v>3779</v>
      </c>
      <c s="27" t="s">
        <v>98</v>
      </c>
      <c s="28">
        <v>77</v>
      </c>
      <c s="27">
        <v>0</v>
      </c>
      <c s="27">
        <f>ROUND(G2108*H2108,6)</f>
      </c>
      <c r="L2108" s="29">
        <v>0</v>
      </c>
      <c s="24">
        <f>ROUND(ROUND(L2108,2)*ROUND(G2108,3),2)</f>
      </c>
      <c s="27" t="s">
        <v>55</v>
      </c>
      <c>
        <f>(M2108*21)/100</f>
      </c>
      <c t="s">
        <v>27</v>
      </c>
    </row>
    <row r="2109" spans="1:5" ht="12.75" customHeight="1">
      <c r="A2109" s="30" t="s">
        <v>56</v>
      </c>
      <c r="E2109" s="31" t="s">
        <v>3780</v>
      </c>
    </row>
    <row r="2110" spans="1:5" ht="12.75" customHeight="1">
      <c r="A2110" s="30" t="s">
        <v>57</v>
      </c>
      <c r="E2110" s="32" t="s">
        <v>4</v>
      </c>
    </row>
    <row r="2111" spans="5:5" ht="12.75" customHeight="1">
      <c r="E2111" s="31" t="s">
        <v>3781</v>
      </c>
    </row>
    <row r="2112" spans="1:16" ht="12.75" customHeight="1">
      <c r="A2112" t="s">
        <v>50</v>
      </c>
      <c s="6" t="s">
        <v>4914</v>
      </c>
      <c s="6" t="s">
        <v>4915</v>
      </c>
      <c t="s">
        <v>4</v>
      </c>
      <c s="26" t="s">
        <v>4916</v>
      </c>
      <c s="27" t="s">
        <v>98</v>
      </c>
      <c s="28">
        <v>1</v>
      </c>
      <c s="27">
        <v>0</v>
      </c>
      <c s="27">
        <f>ROUND(G2112*H2112,6)</f>
      </c>
      <c r="L2112" s="29">
        <v>0</v>
      </c>
      <c s="24">
        <f>ROUND(ROUND(L2112,2)*ROUND(G2112,3),2)</f>
      </c>
      <c s="27" t="s">
        <v>55</v>
      </c>
      <c>
        <f>(M2112*21)/100</f>
      </c>
      <c t="s">
        <v>27</v>
      </c>
    </row>
    <row r="2113" spans="1:5" ht="12.75" customHeight="1">
      <c r="A2113" s="30" t="s">
        <v>56</v>
      </c>
      <c r="E2113" s="31" t="s">
        <v>4917</v>
      </c>
    </row>
    <row r="2114" spans="1:5" ht="12.75" customHeight="1">
      <c r="A2114" s="30" t="s">
        <v>57</v>
      </c>
      <c r="E2114" s="32" t="s">
        <v>4</v>
      </c>
    </row>
    <row r="2115" spans="5:5" ht="12.75" customHeight="1">
      <c r="E2115" s="31" t="s">
        <v>4918</v>
      </c>
    </row>
    <row r="2116" spans="1:16" ht="12.75" customHeight="1">
      <c r="A2116" t="s">
        <v>50</v>
      </c>
      <c s="6" t="s">
        <v>4919</v>
      </c>
      <c s="6" t="s">
        <v>4920</v>
      </c>
      <c t="s">
        <v>4</v>
      </c>
      <c s="26" t="s">
        <v>4921</v>
      </c>
      <c s="27" t="s">
        <v>1918</v>
      </c>
      <c s="28">
        <v>1</v>
      </c>
      <c s="27">
        <v>0</v>
      </c>
      <c s="27">
        <f>ROUND(G2116*H2116,6)</f>
      </c>
      <c r="L2116" s="29">
        <v>0</v>
      </c>
      <c s="24">
        <f>ROUND(ROUND(L2116,2)*ROUND(G2116,3),2)</f>
      </c>
      <c s="27" t="s">
        <v>55</v>
      </c>
      <c>
        <f>(M2116*21)/100</f>
      </c>
      <c t="s">
        <v>27</v>
      </c>
    </row>
    <row r="2117" spans="1:5" ht="12.75" customHeight="1">
      <c r="A2117" s="30" t="s">
        <v>56</v>
      </c>
      <c r="E2117" s="31" t="s">
        <v>4922</v>
      </c>
    </row>
    <row r="2118" spans="1:5" ht="12.75" customHeight="1">
      <c r="A2118" s="30" t="s">
        <v>57</v>
      </c>
      <c r="E2118" s="32" t="s">
        <v>4</v>
      </c>
    </row>
    <row r="2119" spans="5:5" ht="12.75" customHeight="1">
      <c r="E2119" s="31" t="s">
        <v>4923</v>
      </c>
    </row>
    <row r="2120" spans="1:16" ht="12.75" customHeight="1">
      <c r="A2120" t="s">
        <v>50</v>
      </c>
      <c s="6" t="s">
        <v>4924</v>
      </c>
      <c s="6" t="s">
        <v>4925</v>
      </c>
      <c t="s">
        <v>4</v>
      </c>
      <c s="26" t="s">
        <v>4926</v>
      </c>
      <c s="27" t="s">
        <v>98</v>
      </c>
      <c s="28">
        <v>1</v>
      </c>
      <c s="27">
        <v>0</v>
      </c>
      <c s="27">
        <f>ROUND(G2120*H2120,6)</f>
      </c>
      <c r="L2120" s="29">
        <v>0</v>
      </c>
      <c s="24">
        <f>ROUND(ROUND(L2120,2)*ROUND(G2120,3),2)</f>
      </c>
      <c s="27" t="s">
        <v>55</v>
      </c>
      <c>
        <f>(M2120*21)/100</f>
      </c>
      <c t="s">
        <v>27</v>
      </c>
    </row>
    <row r="2121" spans="1:5" ht="12.75" customHeight="1">
      <c r="A2121" s="30" t="s">
        <v>56</v>
      </c>
      <c r="E2121" s="31" t="s">
        <v>4927</v>
      </c>
    </row>
    <row r="2122" spans="1:5" ht="12.75" customHeight="1">
      <c r="A2122" s="30" t="s">
        <v>57</v>
      </c>
      <c r="E2122" s="32" t="s">
        <v>4</v>
      </c>
    </row>
    <row r="2123" spans="5:5" ht="12.75" customHeight="1">
      <c r="E2123" s="31" t="s">
        <v>4928</v>
      </c>
    </row>
    <row r="2124" spans="1:16" ht="12.75" customHeight="1">
      <c r="A2124" t="s">
        <v>50</v>
      </c>
      <c s="6" t="s">
        <v>4929</v>
      </c>
      <c s="6" t="s">
        <v>4930</v>
      </c>
      <c t="s">
        <v>4</v>
      </c>
      <c s="26" t="s">
        <v>4931</v>
      </c>
      <c s="27" t="s">
        <v>98</v>
      </c>
      <c s="28">
        <v>2</v>
      </c>
      <c s="27">
        <v>0</v>
      </c>
      <c s="27">
        <f>ROUND(G2124*H2124,6)</f>
      </c>
      <c r="L2124" s="29">
        <v>0</v>
      </c>
      <c s="24">
        <f>ROUND(ROUND(L2124,2)*ROUND(G2124,3),2)</f>
      </c>
      <c s="27" t="s">
        <v>55</v>
      </c>
      <c>
        <f>(M2124*21)/100</f>
      </c>
      <c t="s">
        <v>27</v>
      </c>
    </row>
    <row r="2125" spans="1:5" ht="12.75" customHeight="1">
      <c r="A2125" s="30" t="s">
        <v>56</v>
      </c>
      <c r="E2125" s="31" t="s">
        <v>4931</v>
      </c>
    </row>
    <row r="2126" spans="1:5" ht="12.75" customHeight="1">
      <c r="A2126" s="30" t="s">
        <v>57</v>
      </c>
      <c r="E2126" s="32" t="s">
        <v>4</v>
      </c>
    </row>
    <row r="2127" spans="5:5" ht="12.75" customHeight="1">
      <c r="E2127" s="31" t="s">
        <v>4932</v>
      </c>
    </row>
    <row r="2128" spans="1:16" ht="12.75" customHeight="1">
      <c r="A2128" t="s">
        <v>50</v>
      </c>
      <c s="6" t="s">
        <v>4933</v>
      </c>
      <c s="6" t="s">
        <v>4934</v>
      </c>
      <c t="s">
        <v>4</v>
      </c>
      <c s="26" t="s">
        <v>4935</v>
      </c>
      <c s="27" t="s">
        <v>82</v>
      </c>
      <c s="28">
        <v>1</v>
      </c>
      <c s="27">
        <v>0</v>
      </c>
      <c s="27">
        <f>ROUND(G2128*H2128,6)</f>
      </c>
      <c r="L2128" s="29">
        <v>0</v>
      </c>
      <c s="24">
        <f>ROUND(ROUND(L2128,2)*ROUND(G2128,3),2)</f>
      </c>
      <c s="27" t="s">
        <v>55</v>
      </c>
      <c>
        <f>(M2128*21)/100</f>
      </c>
      <c t="s">
        <v>27</v>
      </c>
    </row>
    <row r="2129" spans="1:5" ht="12.75" customHeight="1">
      <c r="A2129" s="30" t="s">
        <v>56</v>
      </c>
      <c r="E2129" s="31" t="s">
        <v>4935</v>
      </c>
    </row>
    <row r="2130" spans="1:5" ht="12.75" customHeight="1">
      <c r="A2130" s="30" t="s">
        <v>57</v>
      </c>
      <c r="E2130" s="32" t="s">
        <v>4</v>
      </c>
    </row>
    <row r="2131" spans="5:5" ht="12.75" customHeight="1">
      <c r="E2131" s="31" t="s">
        <v>58</v>
      </c>
    </row>
    <row r="2132" spans="1:16" ht="12.75" customHeight="1">
      <c r="A2132" t="s">
        <v>50</v>
      </c>
      <c s="6" t="s">
        <v>4936</v>
      </c>
      <c s="6" t="s">
        <v>4937</v>
      </c>
      <c t="s">
        <v>4</v>
      </c>
      <c s="26" t="s">
        <v>4938</v>
      </c>
      <c s="27" t="s">
        <v>98</v>
      </c>
      <c s="28">
        <v>150</v>
      </c>
      <c s="27">
        <v>0</v>
      </c>
      <c s="27">
        <f>ROUND(G2132*H2132,6)</f>
      </c>
      <c r="L2132" s="29">
        <v>0</v>
      </c>
      <c s="24">
        <f>ROUND(ROUND(L2132,2)*ROUND(G2132,3),2)</f>
      </c>
      <c s="27" t="s">
        <v>55</v>
      </c>
      <c>
        <f>(M2132*21)/100</f>
      </c>
      <c t="s">
        <v>27</v>
      </c>
    </row>
    <row r="2133" spans="1:5" ht="12.75" customHeight="1">
      <c r="A2133" s="30" t="s">
        <v>56</v>
      </c>
      <c r="E2133" s="31" t="s">
        <v>4938</v>
      </c>
    </row>
    <row r="2134" spans="1:5" ht="12.75" customHeight="1">
      <c r="A2134" s="30" t="s">
        <v>57</v>
      </c>
      <c r="E2134" s="32" t="s">
        <v>4</v>
      </c>
    </row>
    <row r="2135" spans="5:5" ht="12.75" customHeight="1">
      <c r="E2135" s="31" t="s">
        <v>4939</v>
      </c>
    </row>
    <row r="2136" spans="1:16" ht="12.75" customHeight="1">
      <c r="A2136" t="s">
        <v>50</v>
      </c>
      <c s="6" t="s">
        <v>4940</v>
      </c>
      <c s="6" t="s">
        <v>4941</v>
      </c>
      <c t="s">
        <v>4</v>
      </c>
      <c s="26" t="s">
        <v>4942</v>
      </c>
      <c s="27" t="s">
        <v>98</v>
      </c>
      <c s="28">
        <v>1</v>
      </c>
      <c s="27">
        <v>0</v>
      </c>
      <c s="27">
        <f>ROUND(G2136*H2136,6)</f>
      </c>
      <c r="L2136" s="29">
        <v>0</v>
      </c>
      <c s="24">
        <f>ROUND(ROUND(L2136,2)*ROUND(G2136,3),2)</f>
      </c>
      <c s="27" t="s">
        <v>55</v>
      </c>
      <c>
        <f>(M2136*21)/100</f>
      </c>
      <c t="s">
        <v>27</v>
      </c>
    </row>
    <row r="2137" spans="1:5" ht="12.75" customHeight="1">
      <c r="A2137" s="30" t="s">
        <v>56</v>
      </c>
      <c r="E2137" s="31" t="s">
        <v>4943</v>
      </c>
    </row>
    <row r="2138" spans="1:5" ht="12.75" customHeight="1">
      <c r="A2138" s="30" t="s">
        <v>57</v>
      </c>
      <c r="E2138" s="32" t="s">
        <v>4</v>
      </c>
    </row>
    <row r="2139" spans="5:5" ht="12.75" customHeight="1">
      <c r="E2139" s="31" t="s">
        <v>4944</v>
      </c>
    </row>
    <row r="2140" spans="1:16" ht="12.75" customHeight="1">
      <c r="A2140" t="s">
        <v>50</v>
      </c>
      <c s="6" t="s">
        <v>4945</v>
      </c>
      <c s="6" t="s">
        <v>4946</v>
      </c>
      <c t="s">
        <v>4</v>
      </c>
      <c s="26" t="s">
        <v>4947</v>
      </c>
      <c s="27" t="s">
        <v>98</v>
      </c>
      <c s="28">
        <v>1</v>
      </c>
      <c s="27">
        <v>0</v>
      </c>
      <c s="27">
        <f>ROUND(G2140*H2140,6)</f>
      </c>
      <c r="L2140" s="29">
        <v>0</v>
      </c>
      <c s="24">
        <f>ROUND(ROUND(L2140,2)*ROUND(G2140,3),2)</f>
      </c>
      <c s="27" t="s">
        <v>55</v>
      </c>
      <c>
        <f>(M2140*21)/100</f>
      </c>
      <c t="s">
        <v>27</v>
      </c>
    </row>
    <row r="2141" spans="1:5" ht="12.75" customHeight="1">
      <c r="A2141" s="30" t="s">
        <v>56</v>
      </c>
      <c r="E2141" s="31" t="s">
        <v>4947</v>
      </c>
    </row>
    <row r="2142" spans="1:5" ht="12.75" customHeight="1">
      <c r="A2142" s="30" t="s">
        <v>57</v>
      </c>
      <c r="E2142" s="32" t="s">
        <v>4</v>
      </c>
    </row>
    <row r="2143" spans="5:5" ht="12.75" customHeight="1">
      <c r="E2143" s="31" t="s">
        <v>3789</v>
      </c>
    </row>
    <row r="2144" spans="1:16" ht="12.75" customHeight="1">
      <c r="A2144" t="s">
        <v>50</v>
      </c>
      <c s="6" t="s">
        <v>4948</v>
      </c>
      <c s="6" t="s">
        <v>4949</v>
      </c>
      <c t="s">
        <v>4</v>
      </c>
      <c s="26" t="s">
        <v>3792</v>
      </c>
      <c s="27" t="s">
        <v>1918</v>
      </c>
      <c s="28">
        <v>1</v>
      </c>
      <c s="27">
        <v>0</v>
      </c>
      <c s="27">
        <f>ROUND(G2144*H2144,6)</f>
      </c>
      <c r="L2144" s="29">
        <v>0</v>
      </c>
      <c s="24">
        <f>ROUND(ROUND(L2144,2)*ROUND(G2144,3),2)</f>
      </c>
      <c s="27" t="s">
        <v>55</v>
      </c>
      <c>
        <f>(M2144*21)/100</f>
      </c>
      <c t="s">
        <v>27</v>
      </c>
    </row>
    <row r="2145" spans="1:5" ht="12.75" customHeight="1">
      <c r="A2145" s="30" t="s">
        <v>56</v>
      </c>
      <c r="E2145" s="31" t="s">
        <v>3792</v>
      </c>
    </row>
    <row r="2146" spans="1:5" ht="12.75" customHeight="1">
      <c r="A2146" s="30" t="s">
        <v>57</v>
      </c>
      <c r="E2146" s="32" t="s">
        <v>4</v>
      </c>
    </row>
    <row r="2147" spans="5:5" ht="12.75" customHeight="1">
      <c r="E2147" s="31" t="s">
        <v>3793</v>
      </c>
    </row>
    <row r="2148" spans="1:16" ht="12.75" customHeight="1">
      <c r="A2148" t="s">
        <v>50</v>
      </c>
      <c s="6" t="s">
        <v>4950</v>
      </c>
      <c s="6" t="s">
        <v>4951</v>
      </c>
      <c t="s">
        <v>4</v>
      </c>
      <c s="26" t="s">
        <v>4952</v>
      </c>
      <c s="27" t="s">
        <v>98</v>
      </c>
      <c s="28">
        <v>4</v>
      </c>
      <c s="27">
        <v>0</v>
      </c>
      <c s="27">
        <f>ROUND(G2148*H2148,6)</f>
      </c>
      <c r="L2148" s="29">
        <v>0</v>
      </c>
      <c s="24">
        <f>ROUND(ROUND(L2148,2)*ROUND(G2148,3),2)</f>
      </c>
      <c s="27" t="s">
        <v>55</v>
      </c>
      <c>
        <f>(M2148*21)/100</f>
      </c>
      <c t="s">
        <v>27</v>
      </c>
    </row>
    <row r="2149" spans="1:5" ht="12.75" customHeight="1">
      <c r="A2149" s="30" t="s">
        <v>56</v>
      </c>
      <c r="E2149" s="31" t="s">
        <v>4953</v>
      </c>
    </row>
    <row r="2150" spans="1:5" ht="12.75" customHeight="1">
      <c r="A2150" s="30" t="s">
        <v>57</v>
      </c>
      <c r="E2150" s="32" t="s">
        <v>4</v>
      </c>
    </row>
    <row r="2151" spans="5:5" ht="12.75" customHeight="1">
      <c r="E2151" s="31" t="s">
        <v>3781</v>
      </c>
    </row>
    <row r="2152" spans="1:16" ht="12.75" customHeight="1">
      <c r="A2152" t="s">
        <v>50</v>
      </c>
      <c s="6" t="s">
        <v>4954</v>
      </c>
      <c s="6" t="s">
        <v>4955</v>
      </c>
      <c t="s">
        <v>4</v>
      </c>
      <c s="26" t="s">
        <v>4956</v>
      </c>
      <c s="27" t="s">
        <v>98</v>
      </c>
      <c s="28">
        <v>4</v>
      </c>
      <c s="27">
        <v>0</v>
      </c>
      <c s="27">
        <f>ROUND(G2152*H2152,6)</f>
      </c>
      <c r="L2152" s="29">
        <v>0</v>
      </c>
      <c s="24">
        <f>ROUND(ROUND(L2152,2)*ROUND(G2152,3),2)</f>
      </c>
      <c s="27" t="s">
        <v>55</v>
      </c>
      <c>
        <f>(M2152*21)/100</f>
      </c>
      <c t="s">
        <v>27</v>
      </c>
    </row>
    <row r="2153" spans="1:5" ht="12.75" customHeight="1">
      <c r="A2153" s="30" t="s">
        <v>56</v>
      </c>
      <c r="E2153" s="31" t="s">
        <v>4957</v>
      </c>
    </row>
    <row r="2154" spans="1:5" ht="12.75" customHeight="1">
      <c r="A2154" s="30" t="s">
        <v>57</v>
      </c>
      <c r="E2154" s="32" t="s">
        <v>4</v>
      </c>
    </row>
    <row r="2155" spans="5:5" ht="12.75" customHeight="1">
      <c r="E2155" s="31" t="s">
        <v>3781</v>
      </c>
    </row>
    <row r="2156" spans="1:16" ht="12.75" customHeight="1">
      <c r="A2156" t="s">
        <v>50</v>
      </c>
      <c s="6" t="s">
        <v>4958</v>
      </c>
      <c s="6" t="s">
        <v>4959</v>
      </c>
      <c t="s">
        <v>4</v>
      </c>
      <c s="26" t="s">
        <v>4960</v>
      </c>
      <c s="27" t="s">
        <v>98</v>
      </c>
      <c s="28">
        <v>2</v>
      </c>
      <c s="27">
        <v>0</v>
      </c>
      <c s="27">
        <f>ROUND(G2156*H2156,6)</f>
      </c>
      <c r="L2156" s="29">
        <v>0</v>
      </c>
      <c s="24">
        <f>ROUND(ROUND(L2156,2)*ROUND(G2156,3),2)</f>
      </c>
      <c s="27" t="s">
        <v>55</v>
      </c>
      <c>
        <f>(M2156*21)/100</f>
      </c>
      <c t="s">
        <v>27</v>
      </c>
    </row>
    <row r="2157" spans="1:5" ht="12.75" customHeight="1">
      <c r="A2157" s="30" t="s">
        <v>56</v>
      </c>
      <c r="E2157" s="31" t="s">
        <v>4961</v>
      </c>
    </row>
    <row r="2158" spans="1:5" ht="12.75" customHeight="1">
      <c r="A2158" s="30" t="s">
        <v>57</v>
      </c>
      <c r="E2158" s="32" t="s">
        <v>4</v>
      </c>
    </row>
    <row r="2159" spans="5:5" ht="12.75" customHeight="1">
      <c r="E2159" s="31" t="s">
        <v>3781</v>
      </c>
    </row>
    <row r="2160" spans="1:16" ht="12.75" customHeight="1">
      <c r="A2160" t="s">
        <v>50</v>
      </c>
      <c s="6" t="s">
        <v>4962</v>
      </c>
      <c s="6" t="s">
        <v>4963</v>
      </c>
      <c t="s">
        <v>4</v>
      </c>
      <c s="26" t="s">
        <v>4964</v>
      </c>
      <c s="27" t="s">
        <v>98</v>
      </c>
      <c s="28">
        <v>1</v>
      </c>
      <c s="27">
        <v>0</v>
      </c>
      <c s="27">
        <f>ROUND(G2160*H2160,6)</f>
      </c>
      <c r="L2160" s="29">
        <v>0</v>
      </c>
      <c s="24">
        <f>ROUND(ROUND(L2160,2)*ROUND(G2160,3),2)</f>
      </c>
      <c s="27" t="s">
        <v>55</v>
      </c>
      <c>
        <f>(M2160*21)/100</f>
      </c>
      <c t="s">
        <v>27</v>
      </c>
    </row>
    <row r="2161" spans="1:5" ht="12.75" customHeight="1">
      <c r="A2161" s="30" t="s">
        <v>56</v>
      </c>
      <c r="E2161" s="31" t="s">
        <v>4965</v>
      </c>
    </row>
    <row r="2162" spans="1:5" ht="12.75" customHeight="1">
      <c r="A2162" s="30" t="s">
        <v>57</v>
      </c>
      <c r="E2162" s="32" t="s">
        <v>4</v>
      </c>
    </row>
    <row r="2163" spans="5:5" ht="12.75" customHeight="1">
      <c r="E2163" s="31" t="s">
        <v>3781</v>
      </c>
    </row>
    <row r="2164" spans="1:16" ht="12.75" customHeight="1">
      <c r="A2164" t="s">
        <v>50</v>
      </c>
      <c s="6" t="s">
        <v>4966</v>
      </c>
      <c s="6" t="s">
        <v>4967</v>
      </c>
      <c t="s">
        <v>4</v>
      </c>
      <c s="26" t="s">
        <v>4968</v>
      </c>
      <c s="27" t="s">
        <v>98</v>
      </c>
      <c s="28">
        <v>41</v>
      </c>
      <c s="27">
        <v>0</v>
      </c>
      <c s="27">
        <f>ROUND(G2164*H2164,6)</f>
      </c>
      <c r="L2164" s="29">
        <v>0</v>
      </c>
      <c s="24">
        <f>ROUND(ROUND(L2164,2)*ROUND(G2164,3),2)</f>
      </c>
      <c s="27" t="s">
        <v>55</v>
      </c>
      <c>
        <f>(M2164*21)/100</f>
      </c>
      <c t="s">
        <v>27</v>
      </c>
    </row>
    <row r="2165" spans="1:5" ht="12.75" customHeight="1">
      <c r="A2165" s="30" t="s">
        <v>56</v>
      </c>
      <c r="E2165" s="31" t="s">
        <v>4969</v>
      </c>
    </row>
    <row r="2166" spans="1:5" ht="12.75" customHeight="1">
      <c r="A2166" s="30" t="s">
        <v>57</v>
      </c>
      <c r="E2166" s="32" t="s">
        <v>4</v>
      </c>
    </row>
    <row r="2167" spans="5:5" ht="12.75" customHeight="1">
      <c r="E2167" s="31" t="s">
        <v>3781</v>
      </c>
    </row>
    <row r="2168" spans="1:16" ht="12.75" customHeight="1">
      <c r="A2168" t="s">
        <v>50</v>
      </c>
      <c s="6" t="s">
        <v>4970</v>
      </c>
      <c s="6" t="s">
        <v>4971</v>
      </c>
      <c t="s">
        <v>4</v>
      </c>
      <c s="26" t="s">
        <v>3784</v>
      </c>
      <c s="27" t="s">
        <v>98</v>
      </c>
      <c s="28">
        <v>35</v>
      </c>
      <c s="27">
        <v>0</v>
      </c>
      <c s="27">
        <f>ROUND(G2168*H2168,6)</f>
      </c>
      <c r="L2168" s="29">
        <v>0</v>
      </c>
      <c s="24">
        <f>ROUND(ROUND(L2168,2)*ROUND(G2168,3),2)</f>
      </c>
      <c s="27" t="s">
        <v>55</v>
      </c>
      <c>
        <f>(M2168*21)/100</f>
      </c>
      <c t="s">
        <v>27</v>
      </c>
    </row>
    <row r="2169" spans="1:5" ht="12.75" customHeight="1">
      <c r="A2169" s="30" t="s">
        <v>56</v>
      </c>
      <c r="E2169" s="31" t="s">
        <v>4972</v>
      </c>
    </row>
    <row r="2170" spans="1:5" ht="12.75" customHeight="1">
      <c r="A2170" s="30" t="s">
        <v>57</v>
      </c>
      <c r="E2170" s="32" t="s">
        <v>4</v>
      </c>
    </row>
    <row r="2171" spans="5:5" ht="12.75" customHeight="1">
      <c r="E2171" s="31" t="s">
        <v>3781</v>
      </c>
    </row>
    <row r="2172" spans="1:16" ht="12.75" customHeight="1">
      <c r="A2172" t="s">
        <v>50</v>
      </c>
      <c s="6" t="s">
        <v>4973</v>
      </c>
      <c s="6" t="s">
        <v>4974</v>
      </c>
      <c t="s">
        <v>4</v>
      </c>
      <c s="26" t="s">
        <v>4975</v>
      </c>
      <c s="27" t="s">
        <v>98</v>
      </c>
      <c s="28">
        <v>26</v>
      </c>
      <c s="27">
        <v>0</v>
      </c>
      <c s="27">
        <f>ROUND(G2172*H2172,6)</f>
      </c>
      <c r="L2172" s="29">
        <v>0</v>
      </c>
      <c s="24">
        <f>ROUND(ROUND(L2172,2)*ROUND(G2172,3),2)</f>
      </c>
      <c s="27" t="s">
        <v>55</v>
      </c>
      <c>
        <f>(M2172*21)/100</f>
      </c>
      <c t="s">
        <v>27</v>
      </c>
    </row>
    <row r="2173" spans="1:5" ht="12.75" customHeight="1">
      <c r="A2173" s="30" t="s">
        <v>56</v>
      </c>
      <c r="E2173" s="31" t="s">
        <v>4976</v>
      </c>
    </row>
    <row r="2174" spans="1:5" ht="12.75" customHeight="1">
      <c r="A2174" s="30" t="s">
        <v>57</v>
      </c>
      <c r="E2174" s="32" t="s">
        <v>4</v>
      </c>
    </row>
    <row r="2175" spans="5:5" ht="12.75" customHeight="1">
      <c r="E2175" s="31" t="s">
        <v>3781</v>
      </c>
    </row>
    <row r="2176" spans="1:16" ht="12.75" customHeight="1">
      <c r="A2176" t="s">
        <v>50</v>
      </c>
      <c s="6" t="s">
        <v>4977</v>
      </c>
      <c s="6" t="s">
        <v>4978</v>
      </c>
      <c t="s">
        <v>4</v>
      </c>
      <c s="26" t="s">
        <v>4979</v>
      </c>
      <c s="27" t="s">
        <v>98</v>
      </c>
      <c s="28">
        <v>3</v>
      </c>
      <c s="27">
        <v>0</v>
      </c>
      <c s="27">
        <f>ROUND(G2176*H2176,6)</f>
      </c>
      <c r="L2176" s="29">
        <v>0</v>
      </c>
      <c s="24">
        <f>ROUND(ROUND(L2176,2)*ROUND(G2176,3),2)</f>
      </c>
      <c s="27" t="s">
        <v>55</v>
      </c>
      <c>
        <f>(M2176*21)/100</f>
      </c>
      <c t="s">
        <v>27</v>
      </c>
    </row>
    <row r="2177" spans="1:5" ht="12.75" customHeight="1">
      <c r="A2177" s="30" t="s">
        <v>56</v>
      </c>
      <c r="E2177" s="31" t="s">
        <v>4980</v>
      </c>
    </row>
    <row r="2178" spans="1:5" ht="12.75" customHeight="1">
      <c r="A2178" s="30" t="s">
        <v>57</v>
      </c>
      <c r="E2178" s="32" t="s">
        <v>4</v>
      </c>
    </row>
    <row r="2179" spans="5:5" ht="12.75" customHeight="1">
      <c r="E2179" s="31" t="s">
        <v>3781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P9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4983</v>
      </c>
      <c r="E8" s="23" t="s">
        <v>4984</v>
      </c>
      <c r="J8" s="22">
        <f>0+J9+J14+J75+J132+J201+J206+J307+J376+J425+J466+J487+J492+J553+J570+J595+J648+J657+J682+J703+J724+J741+J810+J831</f>
      </c>
      <c s="22">
        <f>0+K9+K14+K75+K132+K201+K206+K307+K376+K425+K466+K487+K492+K553+K570+K595+K648+K657+K682+K703+K724+K741+K810+K831</f>
      </c>
      <c s="22">
        <f>0+L9+L14+L75+L132+L201+L206+L307+L376+L425+L466+L487+L492+L553+L570+L595+L648+L657+L682+L703+L724+L741+L810+L831</f>
      </c>
      <c s="22">
        <f>0+M9+M14+M75+M132+M201+M206+M307+M376+M425+M466+M487+M492+M553+M570+M595+M648+M657+M682+M703+M724+M741+M810+M831</f>
      </c>
    </row>
    <row r="9" spans="1:13" ht="12.75" customHeight="1">
      <c r="A9" t="s">
        <v>47</v>
      </c>
      <c r="C9" s="7" t="s">
        <v>48</v>
      </c>
      <c r="E9" s="25" t="s">
        <v>49</v>
      </c>
      <c r="J9" s="24">
        <f>0</f>
      </c>
      <c s="24">
        <f>0</f>
      </c>
      <c s="24">
        <f>0+L10</f>
      </c>
      <c s="24">
        <f>0+M10</f>
      </c>
    </row>
    <row r="10" spans="1:16" ht="12.75" customHeight="1">
      <c r="A10" t="s">
        <v>50</v>
      </c>
      <c s="6" t="s">
        <v>51</v>
      </c>
      <c s="6" t="s">
        <v>3161</v>
      </c>
      <c t="s">
        <v>4</v>
      </c>
      <c s="26" t="s">
        <v>3162</v>
      </c>
      <c s="27" t="s">
        <v>54</v>
      </c>
      <c s="28">
        <v>493.853</v>
      </c>
      <c s="27">
        <v>0</v>
      </c>
      <c s="27">
        <f>ROUND(G10*H10,6)</f>
      </c>
      <c r="L10" s="29">
        <v>0</v>
      </c>
      <c s="24">
        <f>ROUND(ROUND(L10,2)*ROUND(G10,3),2)</f>
      </c>
      <c s="27" t="s">
        <v>2797</v>
      </c>
      <c>
        <f>(M10*21)/100</f>
      </c>
      <c t="s">
        <v>27</v>
      </c>
    </row>
    <row r="11" spans="1:5" ht="12.75" customHeight="1">
      <c r="A11" s="30" t="s">
        <v>56</v>
      </c>
      <c r="E11" s="31" t="s">
        <v>3163</v>
      </c>
    </row>
    <row r="12" spans="1:5" ht="12.75" customHeight="1">
      <c r="A12" s="30" t="s">
        <v>57</v>
      </c>
      <c r="E12" s="32" t="s">
        <v>4</v>
      </c>
    </row>
    <row r="13" spans="5:5" ht="12.75" customHeight="1">
      <c r="E13" s="31" t="s">
        <v>2763</v>
      </c>
    </row>
    <row r="14" spans="1:13" ht="12.75" customHeight="1">
      <c r="A14" t="s">
        <v>47</v>
      </c>
      <c r="C14" s="7" t="s">
        <v>51</v>
      </c>
      <c r="E14" s="25" t="s">
        <v>59</v>
      </c>
      <c r="J14" s="24">
        <f>0</f>
      </c>
      <c s="24">
        <f>0</f>
      </c>
      <c s="24">
        <f>0+L15+L19+L23+L27+L31+L35+L39+L43+L47+L51+L55+L59+L63+L67+L71</f>
      </c>
      <c s="24">
        <f>0+M15+M19+M23+M27+M31+M35+M39+M43+M47+M51+M55+M59+M63+M67+M71</f>
      </c>
    </row>
    <row r="15" spans="1:16" ht="12.75" customHeight="1">
      <c r="A15" t="s">
        <v>50</v>
      </c>
      <c s="6" t="s">
        <v>27</v>
      </c>
      <c s="6" t="s">
        <v>3164</v>
      </c>
      <c t="s">
        <v>4</v>
      </c>
      <c s="26" t="s">
        <v>3165</v>
      </c>
      <c s="27" t="s">
        <v>264</v>
      </c>
      <c s="28">
        <v>750</v>
      </c>
      <c s="27">
        <v>0</v>
      </c>
      <c s="27">
        <f>ROUND(G15*H15,6)</f>
      </c>
      <c r="L15" s="29">
        <v>0</v>
      </c>
      <c s="24">
        <f>ROUND(ROUND(L15,2)*ROUND(G15,3),2)</f>
      </c>
      <c s="27" t="s">
        <v>2797</v>
      </c>
      <c>
        <f>(M15*21)/100</f>
      </c>
      <c t="s">
        <v>27</v>
      </c>
    </row>
    <row r="16" spans="1:5" ht="12.75" customHeight="1">
      <c r="A16" s="30" t="s">
        <v>56</v>
      </c>
      <c r="E16" s="31" t="s">
        <v>3166</v>
      </c>
    </row>
    <row r="17" spans="1:5" ht="12.75" customHeight="1">
      <c r="A17" s="30" t="s">
        <v>57</v>
      </c>
      <c r="E17" s="32" t="s">
        <v>4</v>
      </c>
    </row>
    <row r="18" spans="5:5" ht="12.75" customHeight="1">
      <c r="E18" s="31" t="s">
        <v>3167</v>
      </c>
    </row>
    <row r="19" spans="1:16" ht="12.75" customHeight="1">
      <c r="A19" t="s">
        <v>50</v>
      </c>
      <c s="6" t="s">
        <v>25</v>
      </c>
      <c s="6" t="s">
        <v>3168</v>
      </c>
      <c t="s">
        <v>4</v>
      </c>
      <c s="26" t="s">
        <v>3169</v>
      </c>
      <c s="27" t="s">
        <v>3170</v>
      </c>
      <c s="28">
        <v>75</v>
      </c>
      <c s="27">
        <v>0</v>
      </c>
      <c s="27">
        <f>ROUND(G19*H19,6)</f>
      </c>
      <c r="L19" s="29">
        <v>0</v>
      </c>
      <c s="24">
        <f>ROUND(ROUND(L19,2)*ROUND(G19,3),2)</f>
      </c>
      <c s="27" t="s">
        <v>2797</v>
      </c>
      <c>
        <f>(M19*21)/100</f>
      </c>
      <c t="s">
        <v>27</v>
      </c>
    </row>
    <row r="20" spans="1:5" ht="12.75" customHeight="1">
      <c r="A20" s="30" t="s">
        <v>56</v>
      </c>
      <c r="E20" s="31" t="s">
        <v>3171</v>
      </c>
    </row>
    <row r="21" spans="1:5" ht="12.75" customHeight="1">
      <c r="A21" s="30" t="s">
        <v>57</v>
      </c>
      <c r="E21" s="32" t="s">
        <v>4</v>
      </c>
    </row>
    <row r="22" spans="5:5" ht="12.75" customHeight="1">
      <c r="E22" s="31" t="s">
        <v>3172</v>
      </c>
    </row>
    <row r="23" spans="1:16" ht="12.75" customHeight="1">
      <c r="A23" t="s">
        <v>50</v>
      </c>
      <c s="6" t="s">
        <v>68</v>
      </c>
      <c s="6" t="s">
        <v>3173</v>
      </c>
      <c t="s">
        <v>4</v>
      </c>
      <c s="26" t="s">
        <v>3174</v>
      </c>
      <c s="27" t="s">
        <v>66</v>
      </c>
      <c s="28">
        <v>51.702</v>
      </c>
      <c s="27">
        <v>0</v>
      </c>
      <c s="27">
        <f>ROUND(G23*H23,6)</f>
      </c>
      <c r="L23" s="29">
        <v>0</v>
      </c>
      <c s="24">
        <f>ROUND(ROUND(L23,2)*ROUND(G23,3),2)</f>
      </c>
      <c s="27" t="s">
        <v>2797</v>
      </c>
      <c>
        <f>(M23*21)/100</f>
      </c>
      <c t="s">
        <v>27</v>
      </c>
    </row>
    <row r="24" spans="1:5" ht="12.75" customHeight="1">
      <c r="A24" s="30" t="s">
        <v>56</v>
      </c>
      <c r="E24" s="31" t="s">
        <v>3175</v>
      </c>
    </row>
    <row r="25" spans="1:5" ht="12.75" customHeight="1">
      <c r="A25" s="30" t="s">
        <v>57</v>
      </c>
      <c r="E25" s="32" t="s">
        <v>4</v>
      </c>
    </row>
    <row r="26" spans="5:5" ht="12.75" customHeight="1">
      <c r="E26" s="31" t="s">
        <v>3176</v>
      </c>
    </row>
    <row r="27" spans="1:16" ht="12.75" customHeight="1">
      <c r="A27" t="s">
        <v>50</v>
      </c>
      <c s="6" t="s">
        <v>71</v>
      </c>
      <c s="6" t="s">
        <v>3177</v>
      </c>
      <c t="s">
        <v>4</v>
      </c>
      <c s="26" t="s">
        <v>3178</v>
      </c>
      <c s="27" t="s">
        <v>66</v>
      </c>
      <c s="28">
        <v>746.377</v>
      </c>
      <c s="27">
        <v>0</v>
      </c>
      <c s="27">
        <f>ROUND(G27*H27,6)</f>
      </c>
      <c r="L27" s="29">
        <v>0</v>
      </c>
      <c s="24">
        <f>ROUND(ROUND(L27,2)*ROUND(G27,3),2)</f>
      </c>
      <c s="27" t="s">
        <v>2797</v>
      </c>
      <c>
        <f>(M27*21)/100</f>
      </c>
      <c t="s">
        <v>27</v>
      </c>
    </row>
    <row r="28" spans="1:5" ht="12.75" customHeight="1">
      <c r="A28" s="30" t="s">
        <v>56</v>
      </c>
      <c r="E28" s="31" t="s">
        <v>3179</v>
      </c>
    </row>
    <row r="29" spans="1:5" ht="12.75" customHeight="1">
      <c r="A29" s="30" t="s">
        <v>57</v>
      </c>
      <c r="E29" s="32" t="s">
        <v>4</v>
      </c>
    </row>
    <row r="30" spans="5:5" ht="12.75" customHeight="1">
      <c r="E30" s="31" t="s">
        <v>3180</v>
      </c>
    </row>
    <row r="31" spans="1:16" ht="12.75" customHeight="1">
      <c r="A31" t="s">
        <v>50</v>
      </c>
      <c s="6" t="s">
        <v>26</v>
      </c>
      <c s="6" t="s">
        <v>3181</v>
      </c>
      <c t="s">
        <v>4</v>
      </c>
      <c s="26" t="s">
        <v>3182</v>
      </c>
      <c s="27" t="s">
        <v>66</v>
      </c>
      <c s="28">
        <v>487.689</v>
      </c>
      <c s="27">
        <v>0</v>
      </c>
      <c s="27">
        <f>ROUND(G31*H31,6)</f>
      </c>
      <c r="L31" s="29">
        <v>0</v>
      </c>
      <c s="24">
        <f>ROUND(ROUND(L31,2)*ROUND(G31,3),2)</f>
      </c>
      <c s="27" t="s">
        <v>2797</v>
      </c>
      <c>
        <f>(M31*21)/100</f>
      </c>
      <c t="s">
        <v>27</v>
      </c>
    </row>
    <row r="32" spans="1:5" ht="12.75" customHeight="1">
      <c r="A32" s="30" t="s">
        <v>56</v>
      </c>
      <c r="E32" s="31" t="s">
        <v>3183</v>
      </c>
    </row>
    <row r="33" spans="1:5" ht="12.75" customHeight="1">
      <c r="A33" s="30" t="s">
        <v>57</v>
      </c>
      <c r="E33" s="32" t="s">
        <v>4</v>
      </c>
    </row>
    <row r="34" spans="5:5" ht="12.75" customHeight="1">
      <c r="E34" s="31" t="s">
        <v>3180</v>
      </c>
    </row>
    <row r="35" spans="1:16" ht="12.75" customHeight="1">
      <c r="A35" t="s">
        <v>50</v>
      </c>
      <c s="6" t="s">
        <v>76</v>
      </c>
      <c s="6" t="s">
        <v>3184</v>
      </c>
      <c t="s">
        <v>4</v>
      </c>
      <c s="26" t="s">
        <v>3185</v>
      </c>
      <c s="27" t="s">
        <v>66</v>
      </c>
      <c s="28">
        <v>1.5</v>
      </c>
      <c s="27">
        <v>0</v>
      </c>
      <c s="27">
        <f>ROUND(G35*H35,6)</f>
      </c>
      <c r="L35" s="29">
        <v>0</v>
      </c>
      <c s="24">
        <f>ROUND(ROUND(L35,2)*ROUND(G35,3),2)</f>
      </c>
      <c s="27" t="s">
        <v>2797</v>
      </c>
      <c>
        <f>(M35*21)/100</f>
      </c>
      <c t="s">
        <v>27</v>
      </c>
    </row>
    <row r="36" spans="1:5" ht="12.75" customHeight="1">
      <c r="A36" s="30" t="s">
        <v>56</v>
      </c>
      <c r="E36" s="31" t="s">
        <v>3186</v>
      </c>
    </row>
    <row r="37" spans="1:5" ht="12.75" customHeight="1">
      <c r="A37" s="30" t="s">
        <v>57</v>
      </c>
      <c r="E37" s="32" t="s">
        <v>4</v>
      </c>
    </row>
    <row r="38" spans="5:5" ht="12.75" customHeight="1">
      <c r="E38" s="31" t="s">
        <v>3187</v>
      </c>
    </row>
    <row r="39" spans="1:16" ht="12.75" customHeight="1">
      <c r="A39" t="s">
        <v>50</v>
      </c>
      <c s="6" t="s">
        <v>79</v>
      </c>
      <c s="6" t="s">
        <v>3188</v>
      </c>
      <c t="s">
        <v>4</v>
      </c>
      <c s="26" t="s">
        <v>3189</v>
      </c>
      <c s="27" t="s">
        <v>66</v>
      </c>
      <c s="28">
        <v>1.5</v>
      </c>
      <c s="27">
        <v>0</v>
      </c>
      <c s="27">
        <f>ROUND(G39*H39,6)</f>
      </c>
      <c r="L39" s="29">
        <v>0</v>
      </c>
      <c s="24">
        <f>ROUND(ROUND(L39,2)*ROUND(G39,3),2)</f>
      </c>
      <c s="27" t="s">
        <v>2797</v>
      </c>
      <c>
        <f>(M39*21)/100</f>
      </c>
      <c t="s">
        <v>27</v>
      </c>
    </row>
    <row r="40" spans="1:5" ht="12.75" customHeight="1">
      <c r="A40" s="30" t="s">
        <v>56</v>
      </c>
      <c r="E40" s="31" t="s">
        <v>3190</v>
      </c>
    </row>
    <row r="41" spans="1:5" ht="12.75" customHeight="1">
      <c r="A41" s="30" t="s">
        <v>57</v>
      </c>
      <c r="E41" s="32" t="s">
        <v>4</v>
      </c>
    </row>
    <row r="42" spans="5:5" ht="12.75" customHeight="1">
      <c r="E42" s="31" t="s">
        <v>3187</v>
      </c>
    </row>
    <row r="43" spans="1:16" ht="12.75" customHeight="1">
      <c r="A43" t="s">
        <v>50</v>
      </c>
      <c s="6" t="s">
        <v>83</v>
      </c>
      <c s="6" t="s">
        <v>3191</v>
      </c>
      <c t="s">
        <v>4</v>
      </c>
      <c s="26" t="s">
        <v>3192</v>
      </c>
      <c s="27" t="s">
        <v>66</v>
      </c>
      <c s="28">
        <v>747.877</v>
      </c>
      <c s="27">
        <v>0</v>
      </c>
      <c s="27">
        <f>ROUND(G43*H43,6)</f>
      </c>
      <c r="L43" s="29">
        <v>0</v>
      </c>
      <c s="24">
        <f>ROUND(ROUND(L43,2)*ROUND(G43,3),2)</f>
      </c>
      <c s="27" t="s">
        <v>2797</v>
      </c>
      <c>
        <f>(M43*21)/100</f>
      </c>
      <c t="s">
        <v>27</v>
      </c>
    </row>
    <row r="44" spans="1:5" ht="12.75" customHeight="1">
      <c r="A44" s="30" t="s">
        <v>56</v>
      </c>
      <c r="E44" s="31" t="s">
        <v>3193</v>
      </c>
    </row>
    <row r="45" spans="1:5" ht="12.75" customHeight="1">
      <c r="A45" s="30" t="s">
        <v>57</v>
      </c>
      <c r="E45" s="32" t="s">
        <v>4</v>
      </c>
    </row>
    <row r="46" spans="5:5" ht="12.75" customHeight="1">
      <c r="E46" s="31" t="s">
        <v>3194</v>
      </c>
    </row>
    <row r="47" spans="1:16" ht="12.75" customHeight="1">
      <c r="A47" t="s">
        <v>50</v>
      </c>
      <c s="6" t="s">
        <v>86</v>
      </c>
      <c s="6" t="s">
        <v>2851</v>
      </c>
      <c t="s">
        <v>4</v>
      </c>
      <c s="26" t="s">
        <v>2852</v>
      </c>
      <c s="27" t="s">
        <v>66</v>
      </c>
      <c s="28">
        <v>945.516</v>
      </c>
      <c s="27">
        <v>0</v>
      </c>
      <c s="27">
        <f>ROUND(G47*H47,6)</f>
      </c>
      <c r="L47" s="29">
        <v>0</v>
      </c>
      <c s="24">
        <f>ROUND(ROUND(L47,2)*ROUND(G47,3),2)</f>
      </c>
      <c s="27" t="s">
        <v>2797</v>
      </c>
      <c>
        <f>(M47*21)/100</f>
      </c>
      <c t="s">
        <v>27</v>
      </c>
    </row>
    <row r="48" spans="1:5" ht="12.75" customHeight="1">
      <c r="A48" s="30" t="s">
        <v>56</v>
      </c>
      <c r="E48" s="31" t="s">
        <v>2853</v>
      </c>
    </row>
    <row r="49" spans="1:5" ht="12.75" customHeight="1">
      <c r="A49" s="30" t="s">
        <v>57</v>
      </c>
      <c r="E49" s="32" t="s">
        <v>4</v>
      </c>
    </row>
    <row r="50" spans="5:5" ht="12.75" customHeight="1">
      <c r="E50" s="31" t="s">
        <v>2854</v>
      </c>
    </row>
    <row r="51" spans="1:16" ht="12.75" customHeight="1">
      <c r="A51" t="s">
        <v>50</v>
      </c>
      <c s="6" t="s">
        <v>89</v>
      </c>
      <c s="6" t="s">
        <v>2878</v>
      </c>
      <c t="s">
        <v>4</v>
      </c>
      <c s="26" t="s">
        <v>2879</v>
      </c>
      <c s="27" t="s">
        <v>66</v>
      </c>
      <c s="28">
        <v>274.363</v>
      </c>
      <c s="27">
        <v>0</v>
      </c>
      <c s="27">
        <f>ROUND(G51*H51,6)</f>
      </c>
      <c r="L51" s="29">
        <v>0</v>
      </c>
      <c s="24">
        <f>ROUND(ROUND(L51,2)*ROUND(G51,3),2)</f>
      </c>
      <c s="27" t="s">
        <v>2797</v>
      </c>
      <c>
        <f>(M51*21)/100</f>
      </c>
      <c t="s">
        <v>27</v>
      </c>
    </row>
    <row r="52" spans="1:5" ht="12.75" customHeight="1">
      <c r="A52" s="30" t="s">
        <v>56</v>
      </c>
      <c r="E52" s="31" t="s">
        <v>2880</v>
      </c>
    </row>
    <row r="53" spans="1:5" ht="12.75" customHeight="1">
      <c r="A53" s="30" t="s">
        <v>57</v>
      </c>
      <c r="E53" s="32" t="s">
        <v>4</v>
      </c>
    </row>
    <row r="54" spans="5:5" ht="12.75" customHeight="1">
      <c r="E54" s="31" t="s">
        <v>2854</v>
      </c>
    </row>
    <row r="55" spans="1:16" ht="12.75" customHeight="1">
      <c r="A55" t="s">
        <v>50</v>
      </c>
      <c s="6" t="s">
        <v>92</v>
      </c>
      <c s="6" t="s">
        <v>2881</v>
      </c>
      <c t="s">
        <v>4</v>
      </c>
      <c s="26" t="s">
        <v>2882</v>
      </c>
      <c s="27" t="s">
        <v>66</v>
      </c>
      <c s="28">
        <v>3292.356</v>
      </c>
      <c s="27">
        <v>0</v>
      </c>
      <c s="27">
        <f>ROUND(G55*H55,6)</f>
      </c>
      <c r="L55" s="29">
        <v>0</v>
      </c>
      <c s="24">
        <f>ROUND(ROUND(L55,2)*ROUND(G55,3),2)</f>
      </c>
      <c s="27" t="s">
        <v>2797</v>
      </c>
      <c>
        <f>(M55*21)/100</f>
      </c>
      <c t="s">
        <v>27</v>
      </c>
    </row>
    <row r="56" spans="1:5" ht="12.75" customHeight="1">
      <c r="A56" s="30" t="s">
        <v>56</v>
      </c>
      <c r="E56" s="31" t="s">
        <v>2883</v>
      </c>
    </row>
    <row r="57" spans="1:5" ht="12.75" customHeight="1">
      <c r="A57" s="30" t="s">
        <v>57</v>
      </c>
      <c r="E57" s="32" t="s">
        <v>4</v>
      </c>
    </row>
    <row r="58" spans="5:5" ht="12.75" customHeight="1">
      <c r="E58" s="31" t="s">
        <v>2854</v>
      </c>
    </row>
    <row r="59" spans="1:16" ht="12.75" customHeight="1">
      <c r="A59" t="s">
        <v>50</v>
      </c>
      <c s="6" t="s">
        <v>95</v>
      </c>
      <c s="6" t="s">
        <v>3195</v>
      </c>
      <c t="s">
        <v>4</v>
      </c>
      <c s="26" t="s">
        <v>3196</v>
      </c>
      <c s="27" t="s">
        <v>66</v>
      </c>
      <c s="28">
        <v>472.002</v>
      </c>
      <c s="27">
        <v>0</v>
      </c>
      <c s="27">
        <f>ROUND(G59*H59,6)</f>
      </c>
      <c r="L59" s="29">
        <v>0</v>
      </c>
      <c s="24">
        <f>ROUND(ROUND(L59,2)*ROUND(G59,3),2)</f>
      </c>
      <c s="27" t="s">
        <v>2797</v>
      </c>
      <c>
        <f>(M59*21)/100</f>
      </c>
      <c t="s">
        <v>27</v>
      </c>
    </row>
    <row r="60" spans="1:5" ht="12.75" customHeight="1">
      <c r="A60" s="30" t="s">
        <v>56</v>
      </c>
      <c r="E60" s="31" t="s">
        <v>3197</v>
      </c>
    </row>
    <row r="61" spans="1:5" ht="12.75" customHeight="1">
      <c r="A61" s="30" t="s">
        <v>57</v>
      </c>
      <c r="E61" s="32" t="s">
        <v>4</v>
      </c>
    </row>
    <row r="62" spans="5:5" ht="12.75" customHeight="1">
      <c r="E62" s="31" t="s">
        <v>2887</v>
      </c>
    </row>
    <row r="63" spans="1:16" ht="12.75" customHeight="1">
      <c r="A63" t="s">
        <v>50</v>
      </c>
      <c s="6" t="s">
        <v>99</v>
      </c>
      <c s="6" t="s">
        <v>2888</v>
      </c>
      <c t="s">
        <v>4</v>
      </c>
      <c s="26" t="s">
        <v>2889</v>
      </c>
      <c s="27" t="s">
        <v>66</v>
      </c>
      <c s="28">
        <v>747.877</v>
      </c>
      <c s="27">
        <v>0</v>
      </c>
      <c s="27">
        <f>ROUND(G63*H63,6)</f>
      </c>
      <c r="L63" s="29">
        <v>0</v>
      </c>
      <c s="24">
        <f>ROUND(ROUND(L63,2)*ROUND(G63,3),2)</f>
      </c>
      <c s="27" t="s">
        <v>2797</v>
      </c>
      <c>
        <f>(M63*21)/100</f>
      </c>
      <c t="s">
        <v>27</v>
      </c>
    </row>
    <row r="64" spans="1:5" ht="12.75" customHeight="1">
      <c r="A64" s="30" t="s">
        <v>56</v>
      </c>
      <c r="E64" s="31" t="s">
        <v>2890</v>
      </c>
    </row>
    <row r="65" spans="1:5" ht="12.75" customHeight="1">
      <c r="A65" s="30" t="s">
        <v>57</v>
      </c>
      <c r="E65" s="32" t="s">
        <v>4</v>
      </c>
    </row>
    <row r="66" spans="5:5" ht="12.75" customHeight="1">
      <c r="E66" s="31" t="s">
        <v>2891</v>
      </c>
    </row>
    <row r="67" spans="1:16" ht="12.75" customHeight="1">
      <c r="A67" t="s">
        <v>50</v>
      </c>
      <c s="6" t="s">
        <v>102</v>
      </c>
      <c s="6" t="s">
        <v>2892</v>
      </c>
      <c t="s">
        <v>4</v>
      </c>
      <c s="26" t="s">
        <v>2893</v>
      </c>
      <c s="27" t="s">
        <v>66</v>
      </c>
      <c s="28">
        <v>472.002</v>
      </c>
      <c s="27">
        <v>0</v>
      </c>
      <c s="27">
        <f>ROUND(G67*H67,6)</f>
      </c>
      <c r="L67" s="29">
        <v>0</v>
      </c>
      <c s="24">
        <f>ROUND(ROUND(L67,2)*ROUND(G67,3),2)</f>
      </c>
      <c s="27" t="s">
        <v>2797</v>
      </c>
      <c>
        <f>(M67*21)/100</f>
      </c>
      <c t="s">
        <v>27</v>
      </c>
    </row>
    <row r="68" spans="1:5" ht="12.75" customHeight="1">
      <c r="A68" s="30" t="s">
        <v>56</v>
      </c>
      <c r="E68" s="31" t="s">
        <v>2894</v>
      </c>
    </row>
    <row r="69" spans="1:5" ht="12.75" customHeight="1">
      <c r="A69" s="30" t="s">
        <v>57</v>
      </c>
      <c r="E69" s="32" t="s">
        <v>4</v>
      </c>
    </row>
    <row r="70" spans="5:5" ht="12.75" customHeight="1">
      <c r="E70" s="31" t="s">
        <v>2895</v>
      </c>
    </row>
    <row r="71" spans="1:16" ht="12.75" customHeight="1">
      <c r="A71" t="s">
        <v>50</v>
      </c>
      <c s="6" t="s">
        <v>105</v>
      </c>
      <c s="6" t="s">
        <v>2900</v>
      </c>
      <c t="s">
        <v>4</v>
      </c>
      <c s="26" t="s">
        <v>2901</v>
      </c>
      <c s="27" t="s">
        <v>782</v>
      </c>
      <c s="28">
        <v>462.576</v>
      </c>
      <c s="27">
        <v>0</v>
      </c>
      <c s="27">
        <f>ROUND(G71*H71,6)</f>
      </c>
      <c r="L71" s="29">
        <v>0</v>
      </c>
      <c s="24">
        <f>ROUND(ROUND(L71,2)*ROUND(G71,3),2)</f>
      </c>
      <c s="27" t="s">
        <v>2797</v>
      </c>
      <c>
        <f>(M71*21)/100</f>
      </c>
      <c t="s">
        <v>27</v>
      </c>
    </row>
    <row r="72" spans="1:5" ht="12.75" customHeight="1">
      <c r="A72" s="30" t="s">
        <v>56</v>
      </c>
      <c r="E72" s="31" t="s">
        <v>2902</v>
      </c>
    </row>
    <row r="73" spans="1:5" ht="12.75" customHeight="1">
      <c r="A73" s="30" t="s">
        <v>57</v>
      </c>
      <c r="E73" s="32" t="s">
        <v>4</v>
      </c>
    </row>
    <row r="74" spans="5:5" ht="12.75" customHeight="1">
      <c r="E74" s="31" t="s">
        <v>2903</v>
      </c>
    </row>
    <row r="75" spans="1:13" ht="12.75" customHeight="1">
      <c r="A75" t="s">
        <v>47</v>
      </c>
      <c r="C75" s="7" t="s">
        <v>27</v>
      </c>
      <c r="E75" s="25" t="s">
        <v>3198</v>
      </c>
      <c r="J75" s="24">
        <f>0</f>
      </c>
      <c s="24">
        <f>0</f>
      </c>
      <c s="24">
        <f>0+L76+L80+L84+L88+L92+L96+L100+L104+L108+L112+L116+L120+L124+L128</f>
      </c>
      <c s="24">
        <f>0+M76+M80+M84+M88+M92+M96+M100+M104+M108+M112+M116+M120+M124+M128</f>
      </c>
    </row>
    <row r="76" spans="1:16" ht="12.75" customHeight="1">
      <c r="A76" t="s">
        <v>50</v>
      </c>
      <c s="6" t="s">
        <v>108</v>
      </c>
      <c s="6" t="s">
        <v>3199</v>
      </c>
      <c t="s">
        <v>4</v>
      </c>
      <c s="26" t="s">
        <v>3200</v>
      </c>
      <c s="27" t="s">
        <v>66</v>
      </c>
      <c s="28">
        <v>26.126</v>
      </c>
      <c s="27">
        <v>2.16</v>
      </c>
      <c s="27">
        <f>ROUND(G76*H76,6)</f>
      </c>
      <c r="L76" s="29">
        <v>0</v>
      </c>
      <c s="24">
        <f>ROUND(ROUND(L76,2)*ROUND(G76,3),2)</f>
      </c>
      <c s="27" t="s">
        <v>2797</v>
      </c>
      <c>
        <f>(M76*21)/100</f>
      </c>
      <c t="s">
        <v>27</v>
      </c>
    </row>
    <row r="77" spans="1:5" ht="12.75" customHeight="1">
      <c r="A77" s="30" t="s">
        <v>56</v>
      </c>
      <c r="E77" s="31" t="s">
        <v>3201</v>
      </c>
    </row>
    <row r="78" spans="1:5" ht="12.75" customHeight="1">
      <c r="A78" s="30" t="s">
        <v>57</v>
      </c>
      <c r="E78" s="32" t="s">
        <v>4</v>
      </c>
    </row>
    <row r="79" spans="5:5" ht="12.75" customHeight="1">
      <c r="E79" s="31" t="s">
        <v>3202</v>
      </c>
    </row>
    <row r="80" spans="1:16" ht="12.75" customHeight="1">
      <c r="A80" t="s">
        <v>50</v>
      </c>
      <c s="6" t="s">
        <v>111</v>
      </c>
      <c s="6" t="s">
        <v>3203</v>
      </c>
      <c t="s">
        <v>4</v>
      </c>
      <c s="26" t="s">
        <v>3204</v>
      </c>
      <c s="27" t="s">
        <v>782</v>
      </c>
      <c s="28">
        <v>316.23</v>
      </c>
      <c s="27">
        <v>0</v>
      </c>
      <c s="27">
        <f>ROUND(G80*H80,6)</f>
      </c>
      <c r="L80" s="29">
        <v>0</v>
      </c>
      <c s="24">
        <f>ROUND(ROUND(L80,2)*ROUND(G80,3),2)</f>
      </c>
      <c s="27" t="s">
        <v>2797</v>
      </c>
      <c>
        <f>(M80*21)/100</f>
      </c>
      <c t="s">
        <v>27</v>
      </c>
    </row>
    <row r="81" spans="1:5" ht="12.75" customHeight="1">
      <c r="A81" s="30" t="s">
        <v>56</v>
      </c>
      <c r="E81" s="31" t="s">
        <v>3205</v>
      </c>
    </row>
    <row r="82" spans="1:5" ht="12.75" customHeight="1">
      <c r="A82" s="30" t="s">
        <v>57</v>
      </c>
      <c r="E82" s="32" t="s">
        <v>4</v>
      </c>
    </row>
    <row r="83" spans="5:5" ht="12.75" customHeight="1">
      <c r="E83" s="31" t="s">
        <v>3206</v>
      </c>
    </row>
    <row r="84" spans="1:16" ht="12.75" customHeight="1">
      <c r="A84" t="s">
        <v>50</v>
      </c>
      <c s="6" t="s">
        <v>114</v>
      </c>
      <c s="6" t="s">
        <v>3207</v>
      </c>
      <c t="s">
        <v>4</v>
      </c>
      <c s="26" t="s">
        <v>3208</v>
      </c>
      <c s="27" t="s">
        <v>66</v>
      </c>
      <c s="28">
        <v>48.499</v>
      </c>
      <c s="27">
        <v>2.16</v>
      </c>
      <c s="27">
        <f>ROUND(G84*H84,6)</f>
      </c>
      <c r="L84" s="29">
        <v>0</v>
      </c>
      <c s="24">
        <f>ROUND(ROUND(L84,2)*ROUND(G84,3),2)</f>
      </c>
      <c s="27" t="s">
        <v>2797</v>
      </c>
      <c>
        <f>(M84*21)/100</f>
      </c>
      <c t="s">
        <v>27</v>
      </c>
    </row>
    <row r="85" spans="1:5" ht="12.75" customHeight="1">
      <c r="A85" s="30" t="s">
        <v>56</v>
      </c>
      <c r="E85" s="31" t="s">
        <v>3209</v>
      </c>
    </row>
    <row r="86" spans="1:5" ht="12.75" customHeight="1">
      <c r="A86" s="30" t="s">
        <v>57</v>
      </c>
      <c r="E86" s="32" t="s">
        <v>4</v>
      </c>
    </row>
    <row r="87" spans="5:5" ht="12.75" customHeight="1">
      <c r="E87" s="31" t="s">
        <v>3210</v>
      </c>
    </row>
    <row r="88" spans="1:16" ht="12.75" customHeight="1">
      <c r="A88" t="s">
        <v>50</v>
      </c>
      <c s="6" t="s">
        <v>117</v>
      </c>
      <c s="6" t="s">
        <v>3211</v>
      </c>
      <c t="s">
        <v>4</v>
      </c>
      <c s="26" t="s">
        <v>3212</v>
      </c>
      <c s="27" t="s">
        <v>66</v>
      </c>
      <c s="28">
        <v>1.213</v>
      </c>
      <c s="27">
        <v>1.98</v>
      </c>
      <c s="27">
        <f>ROUND(G88*H88,6)</f>
      </c>
      <c r="L88" s="29">
        <v>0</v>
      </c>
      <c s="24">
        <f>ROUND(ROUND(L88,2)*ROUND(G88,3),2)</f>
      </c>
      <c s="27" t="s">
        <v>2797</v>
      </c>
      <c>
        <f>(M88*21)/100</f>
      </c>
      <c t="s">
        <v>27</v>
      </c>
    </row>
    <row r="89" spans="1:5" ht="12.75" customHeight="1">
      <c r="A89" s="30" t="s">
        <v>56</v>
      </c>
      <c r="E89" s="31" t="s">
        <v>3213</v>
      </c>
    </row>
    <row r="90" spans="1:5" ht="12.75" customHeight="1">
      <c r="A90" s="30" t="s">
        <v>57</v>
      </c>
      <c r="E90" s="32" t="s">
        <v>4</v>
      </c>
    </row>
    <row r="91" spans="5:5" ht="12.75" customHeight="1">
      <c r="E91" s="31" t="s">
        <v>3210</v>
      </c>
    </row>
    <row r="92" spans="1:16" ht="12.75" customHeight="1">
      <c r="A92" t="s">
        <v>50</v>
      </c>
      <c s="6" t="s">
        <v>121</v>
      </c>
      <c s="6" t="s">
        <v>3214</v>
      </c>
      <c t="s">
        <v>4</v>
      </c>
      <c s="26" t="s">
        <v>3215</v>
      </c>
      <c s="27" t="s">
        <v>66</v>
      </c>
      <c s="28">
        <v>17.786</v>
      </c>
      <c s="27">
        <v>2.25634</v>
      </c>
      <c s="27">
        <f>ROUND(G92*H92,6)</f>
      </c>
      <c r="L92" s="29">
        <v>0</v>
      </c>
      <c s="24">
        <f>ROUND(ROUND(L92,2)*ROUND(G92,3),2)</f>
      </c>
      <c s="27" t="s">
        <v>2797</v>
      </c>
      <c>
        <f>(M92*21)/100</f>
      </c>
      <c t="s">
        <v>27</v>
      </c>
    </row>
    <row r="93" spans="1:5" ht="12.75" customHeight="1">
      <c r="A93" s="30" t="s">
        <v>56</v>
      </c>
      <c r="E93" s="31" t="s">
        <v>3216</v>
      </c>
    </row>
    <row r="94" spans="1:5" ht="12.75" customHeight="1">
      <c r="A94" s="30" t="s">
        <v>57</v>
      </c>
      <c r="E94" s="32" t="s">
        <v>4</v>
      </c>
    </row>
    <row r="95" spans="5:5" ht="12.75" customHeight="1">
      <c r="E95" s="31" t="s">
        <v>3217</v>
      </c>
    </row>
    <row r="96" spans="1:16" ht="12.75" customHeight="1">
      <c r="A96" t="s">
        <v>50</v>
      </c>
      <c s="6" t="s">
        <v>126</v>
      </c>
      <c s="6" t="s">
        <v>3218</v>
      </c>
      <c t="s">
        <v>4</v>
      </c>
      <c s="26" t="s">
        <v>3219</v>
      </c>
      <c s="27" t="s">
        <v>66</v>
      </c>
      <c s="28">
        <v>32.985</v>
      </c>
      <c s="27">
        <v>2.45329</v>
      </c>
      <c s="27">
        <f>ROUND(G96*H96,6)</f>
      </c>
      <c r="L96" s="29">
        <v>0</v>
      </c>
      <c s="24">
        <f>ROUND(ROUND(L96,2)*ROUND(G96,3),2)</f>
      </c>
      <c s="27" t="s">
        <v>2797</v>
      </c>
      <c>
        <f>(M96*21)/100</f>
      </c>
      <c t="s">
        <v>27</v>
      </c>
    </row>
    <row r="97" spans="1:5" ht="12.75" customHeight="1">
      <c r="A97" s="30" t="s">
        <v>56</v>
      </c>
      <c r="E97" s="31" t="s">
        <v>3220</v>
      </c>
    </row>
    <row r="98" spans="1:5" ht="12.75" customHeight="1">
      <c r="A98" s="30" t="s">
        <v>57</v>
      </c>
      <c r="E98" s="32" t="s">
        <v>4</v>
      </c>
    </row>
    <row r="99" spans="5:5" ht="12.75" customHeight="1">
      <c r="E99" s="31" t="s">
        <v>3221</v>
      </c>
    </row>
    <row r="100" spans="1:16" ht="12.75" customHeight="1">
      <c r="A100" t="s">
        <v>50</v>
      </c>
      <c s="6" t="s">
        <v>130</v>
      </c>
      <c s="6" t="s">
        <v>3222</v>
      </c>
      <c t="s">
        <v>4</v>
      </c>
      <c s="26" t="s">
        <v>3223</v>
      </c>
      <c s="27" t="s">
        <v>782</v>
      </c>
      <c s="28">
        <v>35.96</v>
      </c>
      <c s="27">
        <v>0.00247</v>
      </c>
      <c s="27">
        <f>ROUND(G100*H100,6)</f>
      </c>
      <c r="L100" s="29">
        <v>0</v>
      </c>
      <c s="24">
        <f>ROUND(ROUND(L100,2)*ROUND(G100,3),2)</f>
      </c>
      <c s="27" t="s">
        <v>2797</v>
      </c>
      <c>
        <f>(M100*21)/100</f>
      </c>
      <c t="s">
        <v>27</v>
      </c>
    </row>
    <row r="101" spans="1:5" ht="12.75" customHeight="1">
      <c r="A101" s="30" t="s">
        <v>56</v>
      </c>
      <c r="E101" s="31" t="s">
        <v>3224</v>
      </c>
    </row>
    <row r="102" spans="1:5" ht="12.75" customHeight="1">
      <c r="A102" s="30" t="s">
        <v>57</v>
      </c>
      <c r="E102" s="32" t="s">
        <v>4</v>
      </c>
    </row>
    <row r="103" spans="5:5" ht="12.75" customHeight="1">
      <c r="E103" s="31" t="s">
        <v>3225</v>
      </c>
    </row>
    <row r="104" spans="1:16" ht="12.75" customHeight="1">
      <c r="A104" t="s">
        <v>50</v>
      </c>
      <c s="6" t="s">
        <v>133</v>
      </c>
      <c s="6" t="s">
        <v>3226</v>
      </c>
      <c t="s">
        <v>4</v>
      </c>
      <c s="26" t="s">
        <v>3227</v>
      </c>
      <c s="27" t="s">
        <v>782</v>
      </c>
      <c s="28">
        <v>35.96</v>
      </c>
      <c s="27">
        <v>0</v>
      </c>
      <c s="27">
        <f>ROUND(G104*H104,6)</f>
      </c>
      <c r="L104" s="29">
        <v>0</v>
      </c>
      <c s="24">
        <f>ROUND(ROUND(L104,2)*ROUND(G104,3),2)</f>
      </c>
      <c s="27" t="s">
        <v>2797</v>
      </c>
      <c>
        <f>(M104*21)/100</f>
      </c>
      <c t="s">
        <v>27</v>
      </c>
    </row>
    <row r="105" spans="1:5" ht="12.75" customHeight="1">
      <c r="A105" s="30" t="s">
        <v>56</v>
      </c>
      <c r="E105" s="31" t="s">
        <v>3228</v>
      </c>
    </row>
    <row r="106" spans="1:5" ht="12.75" customHeight="1">
      <c r="A106" s="30" t="s">
        <v>57</v>
      </c>
      <c r="E106" s="32" t="s">
        <v>4</v>
      </c>
    </row>
    <row r="107" spans="5:5" ht="12.75" customHeight="1">
      <c r="E107" s="31" t="s">
        <v>3225</v>
      </c>
    </row>
    <row r="108" spans="1:16" ht="12.75" customHeight="1">
      <c r="A108" t="s">
        <v>50</v>
      </c>
      <c s="6" t="s">
        <v>136</v>
      </c>
      <c s="6" t="s">
        <v>3229</v>
      </c>
      <c t="s">
        <v>4</v>
      </c>
      <c s="26" t="s">
        <v>3230</v>
      </c>
      <c s="27" t="s">
        <v>54</v>
      </c>
      <c s="28">
        <v>3.666</v>
      </c>
      <c s="27">
        <v>1.06017</v>
      </c>
      <c s="27">
        <f>ROUND(G108*H108,6)</f>
      </c>
      <c r="L108" s="29">
        <v>0</v>
      </c>
      <c s="24">
        <f>ROUND(ROUND(L108,2)*ROUND(G108,3),2)</f>
      </c>
      <c s="27" t="s">
        <v>2797</v>
      </c>
      <c>
        <f>(M108*21)/100</f>
      </c>
      <c t="s">
        <v>27</v>
      </c>
    </row>
    <row r="109" spans="1:5" ht="12.75" customHeight="1">
      <c r="A109" s="30" t="s">
        <v>56</v>
      </c>
      <c r="E109" s="31" t="s">
        <v>3231</v>
      </c>
    </row>
    <row r="110" spans="1:5" ht="12.75" customHeight="1">
      <c r="A110" s="30" t="s">
        <v>57</v>
      </c>
      <c r="E110" s="32" t="s">
        <v>4</v>
      </c>
    </row>
    <row r="111" spans="5:5" ht="12.75" customHeight="1">
      <c r="E111" s="31" t="s">
        <v>3232</v>
      </c>
    </row>
    <row r="112" spans="1:16" ht="12.75" customHeight="1">
      <c r="A112" t="s">
        <v>50</v>
      </c>
      <c s="6" t="s">
        <v>139</v>
      </c>
      <c s="6" t="s">
        <v>3233</v>
      </c>
      <c t="s">
        <v>4</v>
      </c>
      <c s="26" t="s">
        <v>3234</v>
      </c>
      <c s="27" t="s">
        <v>66</v>
      </c>
      <c s="28">
        <v>12.45</v>
      </c>
      <c s="27">
        <v>2.45329</v>
      </c>
      <c s="27">
        <f>ROUND(G112*H112,6)</f>
      </c>
      <c r="L112" s="29">
        <v>0</v>
      </c>
      <c s="24">
        <f>ROUND(ROUND(L112,2)*ROUND(G112,3),2)</f>
      </c>
      <c s="27" t="s">
        <v>2797</v>
      </c>
      <c>
        <f>(M112*21)/100</f>
      </c>
      <c t="s">
        <v>27</v>
      </c>
    </row>
    <row r="113" spans="1:5" ht="12.75" customHeight="1">
      <c r="A113" s="30" t="s">
        <v>56</v>
      </c>
      <c r="E113" s="31" t="s">
        <v>3235</v>
      </c>
    </row>
    <row r="114" spans="1:5" ht="12.75" customHeight="1">
      <c r="A114" s="30" t="s">
        <v>57</v>
      </c>
      <c r="E114" s="32" t="s">
        <v>4</v>
      </c>
    </row>
    <row r="115" spans="5:5" ht="12.75" customHeight="1">
      <c r="E115" s="31" t="s">
        <v>3217</v>
      </c>
    </row>
    <row r="116" spans="1:16" ht="12.75" customHeight="1">
      <c r="A116" t="s">
        <v>50</v>
      </c>
      <c s="6" t="s">
        <v>142</v>
      </c>
      <c s="6" t="s">
        <v>3236</v>
      </c>
      <c t="s">
        <v>4</v>
      </c>
      <c s="26" t="s">
        <v>3237</v>
      </c>
      <c s="27" t="s">
        <v>66</v>
      </c>
      <c s="28">
        <v>51.18</v>
      </c>
      <c s="27">
        <v>2.45329</v>
      </c>
      <c s="27">
        <f>ROUND(G116*H116,6)</f>
      </c>
      <c r="L116" s="29">
        <v>0</v>
      </c>
      <c s="24">
        <f>ROUND(ROUND(L116,2)*ROUND(G116,3),2)</f>
      </c>
      <c s="27" t="s">
        <v>2797</v>
      </c>
      <c>
        <f>(M116*21)/100</f>
      </c>
      <c t="s">
        <v>27</v>
      </c>
    </row>
    <row r="117" spans="1:5" ht="12.75" customHeight="1">
      <c r="A117" s="30" t="s">
        <v>56</v>
      </c>
      <c r="E117" s="31" t="s">
        <v>3238</v>
      </c>
    </row>
    <row r="118" spans="1:5" ht="12.75" customHeight="1">
      <c r="A118" s="30" t="s">
        <v>57</v>
      </c>
      <c r="E118" s="32" t="s">
        <v>4</v>
      </c>
    </row>
    <row r="119" spans="5:5" ht="12.75" customHeight="1">
      <c r="E119" s="31" t="s">
        <v>3221</v>
      </c>
    </row>
    <row r="120" spans="1:16" ht="12.75" customHeight="1">
      <c r="A120" t="s">
        <v>50</v>
      </c>
      <c s="6" t="s">
        <v>145</v>
      </c>
      <c s="6" t="s">
        <v>3239</v>
      </c>
      <c t="s">
        <v>4</v>
      </c>
      <c s="26" t="s">
        <v>3240</v>
      </c>
      <c s="27" t="s">
        <v>782</v>
      </c>
      <c s="28">
        <v>130.6</v>
      </c>
      <c s="27">
        <v>0.00264</v>
      </c>
      <c s="27">
        <f>ROUND(G120*H120,6)</f>
      </c>
      <c r="L120" s="29">
        <v>0</v>
      </c>
      <c s="24">
        <f>ROUND(ROUND(L120,2)*ROUND(G120,3),2)</f>
      </c>
      <c s="27" t="s">
        <v>2797</v>
      </c>
      <c>
        <f>(M120*21)/100</f>
      </c>
      <c t="s">
        <v>27</v>
      </c>
    </row>
    <row r="121" spans="1:5" ht="12.75" customHeight="1">
      <c r="A121" s="30" t="s">
        <v>56</v>
      </c>
      <c r="E121" s="31" t="s">
        <v>3241</v>
      </c>
    </row>
    <row r="122" spans="1:5" ht="12.75" customHeight="1">
      <c r="A122" s="30" t="s">
        <v>57</v>
      </c>
      <c r="E122" s="32" t="s">
        <v>4</v>
      </c>
    </row>
    <row r="123" spans="5:5" ht="12.75" customHeight="1">
      <c r="E123" s="31" t="s">
        <v>3225</v>
      </c>
    </row>
    <row r="124" spans="1:16" ht="12.75" customHeight="1">
      <c r="A124" t="s">
        <v>50</v>
      </c>
      <c s="6" t="s">
        <v>148</v>
      </c>
      <c s="6" t="s">
        <v>3242</v>
      </c>
      <c t="s">
        <v>4</v>
      </c>
      <c s="26" t="s">
        <v>3243</v>
      </c>
      <c s="27" t="s">
        <v>782</v>
      </c>
      <c s="28">
        <v>130.6</v>
      </c>
      <c s="27">
        <v>0</v>
      </c>
      <c s="27">
        <f>ROUND(G124*H124,6)</f>
      </c>
      <c r="L124" s="29">
        <v>0</v>
      </c>
      <c s="24">
        <f>ROUND(ROUND(L124,2)*ROUND(G124,3),2)</f>
      </c>
      <c s="27" t="s">
        <v>2797</v>
      </c>
      <c>
        <f>(M124*21)/100</f>
      </c>
      <c t="s">
        <v>27</v>
      </c>
    </row>
    <row r="125" spans="1:5" ht="12.75" customHeight="1">
      <c r="A125" s="30" t="s">
        <v>56</v>
      </c>
      <c r="E125" s="31" t="s">
        <v>3244</v>
      </c>
    </row>
    <row r="126" spans="1:5" ht="12.75" customHeight="1">
      <c r="A126" s="30" t="s">
        <v>57</v>
      </c>
      <c r="E126" s="32" t="s">
        <v>4</v>
      </c>
    </row>
    <row r="127" spans="5:5" ht="12.75" customHeight="1">
      <c r="E127" s="31" t="s">
        <v>3225</v>
      </c>
    </row>
    <row r="128" spans="1:16" ht="12.75" customHeight="1">
      <c r="A128" t="s">
        <v>50</v>
      </c>
      <c s="6" t="s">
        <v>151</v>
      </c>
      <c s="6" t="s">
        <v>3245</v>
      </c>
      <c t="s">
        <v>4</v>
      </c>
      <c s="26" t="s">
        <v>3246</v>
      </c>
      <c s="27" t="s">
        <v>54</v>
      </c>
      <c s="28">
        <v>8.448</v>
      </c>
      <c s="27">
        <v>1.06017</v>
      </c>
      <c s="27">
        <f>ROUND(G128*H128,6)</f>
      </c>
      <c r="L128" s="29">
        <v>0</v>
      </c>
      <c s="24">
        <f>ROUND(ROUND(L128,2)*ROUND(G128,3),2)</f>
      </c>
      <c s="27" t="s">
        <v>2797</v>
      </c>
      <c>
        <f>(M128*21)/100</f>
      </c>
      <c t="s">
        <v>27</v>
      </c>
    </row>
    <row r="129" spans="1:5" ht="12.75" customHeight="1">
      <c r="A129" s="30" t="s">
        <v>56</v>
      </c>
      <c r="E129" s="31" t="s">
        <v>3247</v>
      </c>
    </row>
    <row r="130" spans="1:5" ht="12.75" customHeight="1">
      <c r="A130" s="30" t="s">
        <v>57</v>
      </c>
      <c r="E130" s="32" t="s">
        <v>4</v>
      </c>
    </row>
    <row r="131" spans="5:5" ht="12.75" customHeight="1">
      <c r="E131" s="31" t="s">
        <v>3232</v>
      </c>
    </row>
    <row r="132" spans="1:13" ht="12.75" customHeight="1">
      <c r="A132" t="s">
        <v>47</v>
      </c>
      <c r="C132" s="7" t="s">
        <v>25</v>
      </c>
      <c r="E132" s="25" t="s">
        <v>3248</v>
      </c>
      <c r="J132" s="24">
        <f>0</f>
      </c>
      <c s="24">
        <f>0</f>
      </c>
      <c s="24">
        <f>0+L133+L137+L141+L145+L149+L153+L157+L161+L165+L169+L173+L177+L181+L185+L189+L193+L197</f>
      </c>
      <c s="24">
        <f>0+M133+M137+M141+M145+M149+M153+M157+M161+M165+M169+M173+M177+M181+M185+M189+M193+M197</f>
      </c>
    </row>
    <row r="133" spans="1:16" ht="12.75" customHeight="1">
      <c r="A133" t="s">
        <v>50</v>
      </c>
      <c s="6" t="s">
        <v>154</v>
      </c>
      <c s="6" t="s">
        <v>4985</v>
      </c>
      <c t="s">
        <v>4</v>
      </c>
      <c s="26" t="s">
        <v>4986</v>
      </c>
      <c s="27" t="s">
        <v>3251</v>
      </c>
      <c s="28">
        <v>1</v>
      </c>
      <c s="27">
        <v>0</v>
      </c>
      <c s="27">
        <f>ROUND(G133*H133,6)</f>
      </c>
      <c r="L133" s="29">
        <v>0</v>
      </c>
      <c s="24">
        <f>ROUND(ROUND(L133,2)*ROUND(G133,3),2)</f>
      </c>
      <c s="27" t="s">
        <v>2797</v>
      </c>
      <c>
        <f>(M133*21)/100</f>
      </c>
      <c t="s">
        <v>27</v>
      </c>
    </row>
    <row r="134" spans="1:5" ht="12.75" customHeight="1">
      <c r="A134" s="30" t="s">
        <v>56</v>
      </c>
      <c r="E134" s="31" t="s">
        <v>4986</v>
      </c>
    </row>
    <row r="135" spans="1:5" ht="12.75" customHeight="1">
      <c r="A135" s="30" t="s">
        <v>57</v>
      </c>
      <c r="E135" s="32" t="s">
        <v>4</v>
      </c>
    </row>
    <row r="136" spans="5:5" ht="12.75" customHeight="1">
      <c r="E136" s="31" t="s">
        <v>4</v>
      </c>
    </row>
    <row r="137" spans="1:16" ht="12.75" customHeight="1">
      <c r="A137" t="s">
        <v>50</v>
      </c>
      <c s="6" t="s">
        <v>157</v>
      </c>
      <c s="6" t="s">
        <v>4987</v>
      </c>
      <c t="s">
        <v>4</v>
      </c>
      <c s="26" t="s">
        <v>3255</v>
      </c>
      <c s="27" t="s">
        <v>3251</v>
      </c>
      <c s="28">
        <v>1</v>
      </c>
      <c s="27">
        <v>0</v>
      </c>
      <c s="27">
        <f>ROUND(G137*H137,6)</f>
      </c>
      <c r="L137" s="29">
        <v>0</v>
      </c>
      <c s="24">
        <f>ROUND(ROUND(L137,2)*ROUND(G137,3),2)</f>
      </c>
      <c s="27" t="s">
        <v>2797</v>
      </c>
      <c>
        <f>(M137*21)/100</f>
      </c>
      <c t="s">
        <v>27</v>
      </c>
    </row>
    <row r="138" spans="1:5" ht="12.75" customHeight="1">
      <c r="A138" s="30" t="s">
        <v>56</v>
      </c>
      <c r="E138" s="31" t="s">
        <v>3255</v>
      </c>
    </row>
    <row r="139" spans="1:5" ht="12.75" customHeight="1">
      <c r="A139" s="30" t="s">
        <v>57</v>
      </c>
      <c r="E139" s="32" t="s">
        <v>4</v>
      </c>
    </row>
    <row r="140" spans="5:5" ht="12.75" customHeight="1">
      <c r="E140" s="31" t="s">
        <v>4</v>
      </c>
    </row>
    <row r="141" spans="1:16" ht="12.75" customHeight="1">
      <c r="A141" t="s">
        <v>50</v>
      </c>
      <c s="6" t="s">
        <v>161</v>
      </c>
      <c s="6" t="s">
        <v>4988</v>
      </c>
      <c t="s">
        <v>4</v>
      </c>
      <c s="26" t="s">
        <v>3263</v>
      </c>
      <c s="27" t="s">
        <v>3251</v>
      </c>
      <c s="28">
        <v>1</v>
      </c>
      <c s="27">
        <v>0</v>
      </c>
      <c s="27">
        <f>ROUND(G141*H141,6)</f>
      </c>
      <c r="L141" s="29">
        <v>0</v>
      </c>
      <c s="24">
        <f>ROUND(ROUND(L141,2)*ROUND(G141,3),2)</f>
      </c>
      <c s="27" t="s">
        <v>2797</v>
      </c>
      <c>
        <f>(M141*21)/100</f>
      </c>
      <c t="s">
        <v>27</v>
      </c>
    </row>
    <row r="142" spans="1:5" ht="12.75" customHeight="1">
      <c r="A142" s="30" t="s">
        <v>56</v>
      </c>
      <c r="E142" s="31" t="s">
        <v>3263</v>
      </c>
    </row>
    <row r="143" spans="1:5" ht="12.75" customHeight="1">
      <c r="A143" s="30" t="s">
        <v>57</v>
      </c>
      <c r="E143" s="32" t="s">
        <v>4</v>
      </c>
    </row>
    <row r="144" spans="5:5" ht="12.75" customHeight="1">
      <c r="E144" s="31" t="s">
        <v>4</v>
      </c>
    </row>
    <row r="145" spans="1:16" ht="12.75" customHeight="1">
      <c r="A145" t="s">
        <v>50</v>
      </c>
      <c s="6" t="s">
        <v>164</v>
      </c>
      <c s="6" t="s">
        <v>4989</v>
      </c>
      <c t="s">
        <v>4</v>
      </c>
      <c s="26" t="s">
        <v>3261</v>
      </c>
      <c s="27" t="s">
        <v>3251</v>
      </c>
      <c s="28">
        <v>1</v>
      </c>
      <c s="27">
        <v>0</v>
      </c>
      <c s="27">
        <f>ROUND(G145*H145,6)</f>
      </c>
      <c r="L145" s="29">
        <v>0</v>
      </c>
      <c s="24">
        <f>ROUND(ROUND(L145,2)*ROUND(G145,3),2)</f>
      </c>
      <c s="27" t="s">
        <v>2797</v>
      </c>
      <c>
        <f>(M145*21)/100</f>
      </c>
      <c t="s">
        <v>27</v>
      </c>
    </row>
    <row r="146" spans="1:5" ht="12.75" customHeight="1">
      <c r="A146" s="30" t="s">
        <v>56</v>
      </c>
      <c r="E146" s="31" t="s">
        <v>3261</v>
      </c>
    </row>
    <row r="147" spans="1:5" ht="12.75" customHeight="1">
      <c r="A147" s="30" t="s">
        <v>57</v>
      </c>
      <c r="E147" s="32" t="s">
        <v>4</v>
      </c>
    </row>
    <row r="148" spans="5:5" ht="12.75" customHeight="1">
      <c r="E148" s="31" t="s">
        <v>4</v>
      </c>
    </row>
    <row r="149" spans="1:16" ht="12.75" customHeight="1">
      <c r="A149" t="s">
        <v>50</v>
      </c>
      <c s="6" t="s">
        <v>167</v>
      </c>
      <c s="6" t="s">
        <v>4990</v>
      </c>
      <c t="s">
        <v>4</v>
      </c>
      <c s="26" t="s">
        <v>4991</v>
      </c>
      <c s="27" t="s">
        <v>3251</v>
      </c>
      <c s="28">
        <v>1</v>
      </c>
      <c s="27">
        <v>0</v>
      </c>
      <c s="27">
        <f>ROUND(G149*H149,6)</f>
      </c>
      <c r="L149" s="29">
        <v>0</v>
      </c>
      <c s="24">
        <f>ROUND(ROUND(L149,2)*ROUND(G149,3),2)</f>
      </c>
      <c s="27" t="s">
        <v>2797</v>
      </c>
      <c>
        <f>(M149*21)/100</f>
      </c>
      <c t="s">
        <v>27</v>
      </c>
    </row>
    <row r="150" spans="1:5" ht="12.75" customHeight="1">
      <c r="A150" s="30" t="s">
        <v>56</v>
      </c>
      <c r="E150" s="31" t="s">
        <v>4991</v>
      </c>
    </row>
    <row r="151" spans="1:5" ht="12.75" customHeight="1">
      <c r="A151" s="30" t="s">
        <v>57</v>
      </c>
      <c r="E151" s="32" t="s">
        <v>4</v>
      </c>
    </row>
    <row r="152" spans="5:5" ht="12.75" customHeight="1">
      <c r="E152" s="31" t="s">
        <v>4</v>
      </c>
    </row>
    <row r="153" spans="1:16" ht="12.75" customHeight="1">
      <c r="A153" t="s">
        <v>50</v>
      </c>
      <c s="6" t="s">
        <v>170</v>
      </c>
      <c s="6" t="s">
        <v>4992</v>
      </c>
      <c t="s">
        <v>4</v>
      </c>
      <c s="26" t="s">
        <v>4993</v>
      </c>
      <c s="27" t="s">
        <v>3251</v>
      </c>
      <c s="28">
        <v>1</v>
      </c>
      <c s="27">
        <v>0</v>
      </c>
      <c s="27">
        <f>ROUND(G153*H153,6)</f>
      </c>
      <c r="L153" s="29">
        <v>0</v>
      </c>
      <c s="24">
        <f>ROUND(ROUND(L153,2)*ROUND(G153,3),2)</f>
      </c>
      <c s="27" t="s">
        <v>2797</v>
      </c>
      <c>
        <f>(M153*21)/100</f>
      </c>
      <c t="s">
        <v>27</v>
      </c>
    </row>
    <row r="154" spans="1:5" ht="12.75" customHeight="1">
      <c r="A154" s="30" t="s">
        <v>56</v>
      </c>
      <c r="E154" s="31" t="s">
        <v>4993</v>
      </c>
    </row>
    <row r="155" spans="1:5" ht="12.75" customHeight="1">
      <c r="A155" s="30" t="s">
        <v>57</v>
      </c>
      <c r="E155" s="32" t="s">
        <v>4</v>
      </c>
    </row>
    <row r="156" spans="5:5" ht="12.75" customHeight="1">
      <c r="E156" s="31" t="s">
        <v>4</v>
      </c>
    </row>
    <row r="157" spans="1:16" ht="12.75" customHeight="1">
      <c r="A157" t="s">
        <v>50</v>
      </c>
      <c s="6" t="s">
        <v>173</v>
      </c>
      <c s="6" t="s">
        <v>4994</v>
      </c>
      <c t="s">
        <v>4</v>
      </c>
      <c s="26" t="s">
        <v>3271</v>
      </c>
      <c s="27" t="s">
        <v>3251</v>
      </c>
      <c s="28">
        <v>1</v>
      </c>
      <c s="27">
        <v>0</v>
      </c>
      <c s="27">
        <f>ROUND(G157*H157,6)</f>
      </c>
      <c r="L157" s="29">
        <v>0</v>
      </c>
      <c s="24">
        <f>ROUND(ROUND(L157,2)*ROUND(G157,3),2)</f>
      </c>
      <c s="27" t="s">
        <v>2797</v>
      </c>
      <c>
        <f>(M157*21)/100</f>
      </c>
      <c t="s">
        <v>27</v>
      </c>
    </row>
    <row r="158" spans="1:5" ht="12.75" customHeight="1">
      <c r="A158" s="30" t="s">
        <v>56</v>
      </c>
      <c r="E158" s="31" t="s">
        <v>3271</v>
      </c>
    </row>
    <row r="159" spans="1:5" ht="12.75" customHeight="1">
      <c r="A159" s="30" t="s">
        <v>57</v>
      </c>
      <c r="E159" s="32" t="s">
        <v>4</v>
      </c>
    </row>
    <row r="160" spans="5:5" ht="12.75" customHeight="1">
      <c r="E160" s="31" t="s">
        <v>4</v>
      </c>
    </row>
    <row r="161" spans="1:16" ht="12.75" customHeight="1">
      <c r="A161" t="s">
        <v>50</v>
      </c>
      <c s="6" t="s">
        <v>176</v>
      </c>
      <c s="6" t="s">
        <v>4995</v>
      </c>
      <c t="s">
        <v>4</v>
      </c>
      <c s="26" t="s">
        <v>3273</v>
      </c>
      <c s="27" t="s">
        <v>3251</v>
      </c>
      <c s="28">
        <v>1</v>
      </c>
      <c s="27">
        <v>0</v>
      </c>
      <c s="27">
        <f>ROUND(G161*H161,6)</f>
      </c>
      <c r="L161" s="29">
        <v>0</v>
      </c>
      <c s="24">
        <f>ROUND(ROUND(L161,2)*ROUND(G161,3),2)</f>
      </c>
      <c s="27" t="s">
        <v>2797</v>
      </c>
      <c>
        <f>(M161*21)/100</f>
      </c>
      <c t="s">
        <v>27</v>
      </c>
    </row>
    <row r="162" spans="1:5" ht="12.75" customHeight="1">
      <c r="A162" s="30" t="s">
        <v>56</v>
      </c>
      <c r="E162" s="31" t="s">
        <v>3273</v>
      </c>
    </row>
    <row r="163" spans="1:5" ht="12.75" customHeight="1">
      <c r="A163" s="30" t="s">
        <v>57</v>
      </c>
      <c r="E163" s="32" t="s">
        <v>4</v>
      </c>
    </row>
    <row r="164" spans="5:5" ht="12.75" customHeight="1">
      <c r="E164" s="31" t="s">
        <v>4</v>
      </c>
    </row>
    <row r="165" spans="1:16" ht="12.75" customHeight="1">
      <c r="A165" t="s">
        <v>50</v>
      </c>
      <c s="6" t="s">
        <v>179</v>
      </c>
      <c s="6" t="s">
        <v>4996</v>
      </c>
      <c t="s">
        <v>4</v>
      </c>
      <c s="26" t="s">
        <v>40</v>
      </c>
      <c s="27" t="s">
        <v>3251</v>
      </c>
      <c s="28">
        <v>1</v>
      </c>
      <c s="27">
        <v>0</v>
      </c>
      <c s="27">
        <f>ROUND(G165*H165,6)</f>
      </c>
      <c r="L165" s="29">
        <v>0</v>
      </c>
      <c s="24">
        <f>ROUND(ROUND(L165,2)*ROUND(G165,3),2)</f>
      </c>
      <c s="27" t="s">
        <v>2797</v>
      </c>
      <c>
        <f>(M165*21)/100</f>
      </c>
      <c t="s">
        <v>27</v>
      </c>
    </row>
    <row r="166" spans="1:5" ht="12.75" customHeight="1">
      <c r="A166" s="30" t="s">
        <v>56</v>
      </c>
      <c r="E166" s="31" t="s">
        <v>40</v>
      </c>
    </row>
    <row r="167" spans="1:5" ht="12.75" customHeight="1">
      <c r="A167" s="30" t="s">
        <v>57</v>
      </c>
      <c r="E167" s="32" t="s">
        <v>4</v>
      </c>
    </row>
    <row r="168" spans="5:5" ht="12.75" customHeight="1">
      <c r="E168" s="31" t="s">
        <v>4</v>
      </c>
    </row>
    <row r="169" spans="1:16" ht="12.75" customHeight="1">
      <c r="A169" t="s">
        <v>50</v>
      </c>
      <c s="6" t="s">
        <v>182</v>
      </c>
      <c s="6" t="s">
        <v>4997</v>
      </c>
      <c t="s">
        <v>4</v>
      </c>
      <c s="26" t="s">
        <v>4998</v>
      </c>
      <c s="27" t="s">
        <v>3251</v>
      </c>
      <c s="28">
        <v>1</v>
      </c>
      <c s="27">
        <v>0</v>
      </c>
      <c s="27">
        <f>ROUND(G169*H169,6)</f>
      </c>
      <c r="L169" s="29">
        <v>0</v>
      </c>
      <c s="24">
        <f>ROUND(ROUND(L169,2)*ROUND(G169,3),2)</f>
      </c>
      <c s="27" t="s">
        <v>2797</v>
      </c>
      <c>
        <f>(M169*21)/100</f>
      </c>
      <c t="s">
        <v>27</v>
      </c>
    </row>
    <row r="170" spans="1:5" ht="12.75" customHeight="1">
      <c r="A170" s="30" t="s">
        <v>56</v>
      </c>
      <c r="E170" s="31" t="s">
        <v>4998</v>
      </c>
    </row>
    <row r="171" spans="1:5" ht="12.75" customHeight="1">
      <c r="A171" s="30" t="s">
        <v>57</v>
      </c>
      <c r="E171" s="32" t="s">
        <v>4</v>
      </c>
    </row>
    <row r="172" spans="5:5" ht="12.75" customHeight="1">
      <c r="E172" s="31" t="s">
        <v>4</v>
      </c>
    </row>
    <row r="173" spans="1:16" ht="12.75" customHeight="1">
      <c r="A173" t="s">
        <v>50</v>
      </c>
      <c s="6" t="s">
        <v>185</v>
      </c>
      <c s="6" t="s">
        <v>4999</v>
      </c>
      <c t="s">
        <v>4</v>
      </c>
      <c s="26" t="s">
        <v>5000</v>
      </c>
      <c s="27" t="s">
        <v>3251</v>
      </c>
      <c s="28">
        <v>1</v>
      </c>
      <c s="27">
        <v>0</v>
      </c>
      <c s="27">
        <f>ROUND(G173*H173,6)</f>
      </c>
      <c r="L173" s="29">
        <v>0</v>
      </c>
      <c s="24">
        <f>ROUND(ROUND(L173,2)*ROUND(G173,3),2)</f>
      </c>
      <c s="27" t="s">
        <v>2797</v>
      </c>
      <c>
        <f>(M173*21)/100</f>
      </c>
      <c t="s">
        <v>27</v>
      </c>
    </row>
    <row r="174" spans="1:5" ht="12.75" customHeight="1">
      <c r="A174" s="30" t="s">
        <v>56</v>
      </c>
      <c r="E174" s="31" t="s">
        <v>5000</v>
      </c>
    </row>
    <row r="175" spans="1:5" ht="12.75" customHeight="1">
      <c r="A175" s="30" t="s">
        <v>57</v>
      </c>
      <c r="E175" s="32" t="s">
        <v>4</v>
      </c>
    </row>
    <row r="176" spans="5:5" ht="12.75" customHeight="1">
      <c r="E176" s="31" t="s">
        <v>4</v>
      </c>
    </row>
    <row r="177" spans="1:16" ht="12.75" customHeight="1">
      <c r="A177" t="s">
        <v>50</v>
      </c>
      <c s="6" t="s">
        <v>188</v>
      </c>
      <c s="6" t="s">
        <v>5001</v>
      </c>
      <c t="s">
        <v>4</v>
      </c>
      <c s="26" t="s">
        <v>5002</v>
      </c>
      <c s="27" t="s">
        <v>3251</v>
      </c>
      <c s="28">
        <v>1</v>
      </c>
      <c s="27">
        <v>0</v>
      </c>
      <c s="27">
        <f>ROUND(G177*H177,6)</f>
      </c>
      <c r="L177" s="29">
        <v>0</v>
      </c>
      <c s="24">
        <f>ROUND(ROUND(L177,2)*ROUND(G177,3),2)</f>
      </c>
      <c s="27" t="s">
        <v>2797</v>
      </c>
      <c>
        <f>(M177*21)/100</f>
      </c>
      <c t="s">
        <v>27</v>
      </c>
    </row>
    <row r="178" spans="1:5" ht="12.75" customHeight="1">
      <c r="A178" s="30" t="s">
        <v>56</v>
      </c>
      <c r="E178" s="31" t="s">
        <v>5002</v>
      </c>
    </row>
    <row r="179" spans="1:5" ht="12.75" customHeight="1">
      <c r="A179" s="30" t="s">
        <v>57</v>
      </c>
      <c r="E179" s="32" t="s">
        <v>4</v>
      </c>
    </row>
    <row r="180" spans="5:5" ht="12.75" customHeight="1">
      <c r="E180" s="31" t="s">
        <v>4</v>
      </c>
    </row>
    <row r="181" spans="1:16" ht="12.75" customHeight="1">
      <c r="A181" t="s">
        <v>50</v>
      </c>
      <c s="6" t="s">
        <v>191</v>
      </c>
      <c s="6" t="s">
        <v>5003</v>
      </c>
      <c t="s">
        <v>4</v>
      </c>
      <c s="26" t="s">
        <v>5004</v>
      </c>
      <c s="27" t="s">
        <v>3251</v>
      </c>
      <c s="28">
        <v>1</v>
      </c>
      <c s="27">
        <v>0</v>
      </c>
      <c s="27">
        <f>ROUND(G181*H181,6)</f>
      </c>
      <c r="L181" s="29">
        <v>0</v>
      </c>
      <c s="24">
        <f>ROUND(ROUND(L181,2)*ROUND(G181,3),2)</f>
      </c>
      <c s="27" t="s">
        <v>2797</v>
      </c>
      <c>
        <f>(M181*21)/100</f>
      </c>
      <c t="s">
        <v>27</v>
      </c>
    </row>
    <row r="182" spans="1:5" ht="12.75" customHeight="1">
      <c r="A182" s="30" t="s">
        <v>56</v>
      </c>
      <c r="E182" s="31" t="s">
        <v>5004</v>
      </c>
    </row>
    <row r="183" spans="1:5" ht="12.75" customHeight="1">
      <c r="A183" s="30" t="s">
        <v>57</v>
      </c>
      <c r="E183" s="32" t="s">
        <v>4</v>
      </c>
    </row>
    <row r="184" spans="5:5" ht="12.75" customHeight="1">
      <c r="E184" s="31" t="s">
        <v>4</v>
      </c>
    </row>
    <row r="185" spans="1:16" ht="12.75" customHeight="1">
      <c r="A185" t="s">
        <v>50</v>
      </c>
      <c s="6" t="s">
        <v>194</v>
      </c>
      <c s="6" t="s">
        <v>5005</v>
      </c>
      <c t="s">
        <v>4</v>
      </c>
      <c s="26" t="s">
        <v>5006</v>
      </c>
      <c s="27" t="s">
        <v>3251</v>
      </c>
      <c s="28">
        <v>1</v>
      </c>
      <c s="27">
        <v>0</v>
      </c>
      <c s="27">
        <f>ROUND(G185*H185,6)</f>
      </c>
      <c r="L185" s="29">
        <v>0</v>
      </c>
      <c s="24">
        <f>ROUND(ROUND(L185,2)*ROUND(G185,3),2)</f>
      </c>
      <c s="27" t="s">
        <v>2797</v>
      </c>
      <c>
        <f>(M185*21)/100</f>
      </c>
      <c t="s">
        <v>27</v>
      </c>
    </row>
    <row r="186" spans="1:5" ht="12.75" customHeight="1">
      <c r="A186" s="30" t="s">
        <v>56</v>
      </c>
      <c r="E186" s="31" t="s">
        <v>5007</v>
      </c>
    </row>
    <row r="187" spans="1:5" ht="12.75" customHeight="1">
      <c r="A187" s="30" t="s">
        <v>57</v>
      </c>
      <c r="E187" s="32" t="s">
        <v>4</v>
      </c>
    </row>
    <row r="188" spans="5:5" ht="12.75" customHeight="1">
      <c r="E188" s="31" t="s">
        <v>4</v>
      </c>
    </row>
    <row r="189" spans="1:16" ht="12.75" customHeight="1">
      <c r="A189" t="s">
        <v>50</v>
      </c>
      <c s="6" t="s">
        <v>197</v>
      </c>
      <c s="6" t="s">
        <v>5008</v>
      </c>
      <c t="s">
        <v>4</v>
      </c>
      <c s="26" t="s">
        <v>3271</v>
      </c>
      <c s="27" t="s">
        <v>3251</v>
      </c>
      <c s="28">
        <v>1</v>
      </c>
      <c s="27">
        <v>0</v>
      </c>
      <c s="27">
        <f>ROUND(G189*H189,6)</f>
      </c>
      <c r="L189" s="29">
        <v>0</v>
      </c>
      <c s="24">
        <f>ROUND(ROUND(L189,2)*ROUND(G189,3),2)</f>
      </c>
      <c s="27" t="s">
        <v>2797</v>
      </c>
      <c>
        <f>(M189*21)/100</f>
      </c>
      <c t="s">
        <v>27</v>
      </c>
    </row>
    <row r="190" spans="1:5" ht="12.75" customHeight="1">
      <c r="A190" s="30" t="s">
        <v>56</v>
      </c>
      <c r="E190" s="31" t="s">
        <v>3271</v>
      </c>
    </row>
    <row r="191" spans="1:5" ht="12.75" customHeight="1">
      <c r="A191" s="30" t="s">
        <v>57</v>
      </c>
      <c r="E191" s="32" t="s">
        <v>4</v>
      </c>
    </row>
    <row r="192" spans="5:5" ht="12.75" customHeight="1">
      <c r="E192" s="31" t="s">
        <v>4</v>
      </c>
    </row>
    <row r="193" spans="1:16" ht="12.75" customHeight="1">
      <c r="A193" t="s">
        <v>50</v>
      </c>
      <c s="6" t="s">
        <v>200</v>
      </c>
      <c s="6" t="s">
        <v>5009</v>
      </c>
      <c t="s">
        <v>4</v>
      </c>
      <c s="26" t="s">
        <v>3273</v>
      </c>
      <c s="27" t="s">
        <v>3251</v>
      </c>
      <c s="28">
        <v>1</v>
      </c>
      <c s="27">
        <v>0</v>
      </c>
      <c s="27">
        <f>ROUND(G193*H193,6)</f>
      </c>
      <c r="L193" s="29">
        <v>0</v>
      </c>
      <c s="24">
        <f>ROUND(ROUND(L193,2)*ROUND(G193,3),2)</f>
      </c>
      <c s="27" t="s">
        <v>2797</v>
      </c>
      <c>
        <f>(M193*21)/100</f>
      </c>
      <c t="s">
        <v>27</v>
      </c>
    </row>
    <row r="194" spans="1:5" ht="12.75" customHeight="1">
      <c r="A194" s="30" t="s">
        <v>56</v>
      </c>
      <c r="E194" s="31" t="s">
        <v>3273</v>
      </c>
    </row>
    <row r="195" spans="1:5" ht="12.75" customHeight="1">
      <c r="A195" s="30" t="s">
        <v>57</v>
      </c>
      <c r="E195" s="32" t="s">
        <v>4</v>
      </c>
    </row>
    <row r="196" spans="5:5" ht="12.75" customHeight="1">
      <c r="E196" s="31" t="s">
        <v>4</v>
      </c>
    </row>
    <row r="197" spans="1:16" ht="12.75" customHeight="1">
      <c r="A197" t="s">
        <v>50</v>
      </c>
      <c s="6" t="s">
        <v>203</v>
      </c>
      <c s="6" t="s">
        <v>5010</v>
      </c>
      <c t="s">
        <v>4</v>
      </c>
      <c s="26" t="s">
        <v>40</v>
      </c>
      <c s="27" t="s">
        <v>3251</v>
      </c>
      <c s="28">
        <v>1</v>
      </c>
      <c s="27">
        <v>0</v>
      </c>
      <c s="27">
        <f>ROUND(G197*H197,6)</f>
      </c>
      <c r="L197" s="29">
        <v>0</v>
      </c>
      <c s="24">
        <f>ROUND(ROUND(L197,2)*ROUND(G197,3),2)</f>
      </c>
      <c s="27" t="s">
        <v>2797</v>
      </c>
      <c>
        <f>(M197*21)/100</f>
      </c>
      <c t="s">
        <v>27</v>
      </c>
    </row>
    <row r="198" spans="1:5" ht="12.75" customHeight="1">
      <c r="A198" s="30" t="s">
        <v>56</v>
      </c>
      <c r="E198" s="31" t="s">
        <v>40</v>
      </c>
    </row>
    <row r="199" spans="1:5" ht="12.75" customHeight="1">
      <c r="A199" s="30" t="s">
        <v>57</v>
      </c>
      <c r="E199" s="32" t="s">
        <v>4</v>
      </c>
    </row>
    <row r="200" spans="5:5" ht="12.75" customHeight="1">
      <c r="E200" s="31" t="s">
        <v>4</v>
      </c>
    </row>
    <row r="201" spans="1:13" ht="12.75" customHeight="1">
      <c r="A201" t="s">
        <v>47</v>
      </c>
      <c r="C201" s="7" t="s">
        <v>68</v>
      </c>
      <c r="E201" s="25" t="s">
        <v>3280</v>
      </c>
      <c r="J201" s="24">
        <f>0</f>
      </c>
      <c s="24">
        <f>0</f>
      </c>
      <c s="24">
        <f>0+L202</f>
      </c>
      <c s="24">
        <f>0+M202</f>
      </c>
    </row>
    <row r="202" spans="1:16" ht="12.75" customHeight="1">
      <c r="A202" t="s">
        <v>50</v>
      </c>
      <c s="6" t="s">
        <v>206</v>
      </c>
      <c s="6" t="s">
        <v>3281</v>
      </c>
      <c t="s">
        <v>4</v>
      </c>
      <c s="26" t="s">
        <v>3282</v>
      </c>
      <c s="27" t="s">
        <v>782</v>
      </c>
      <c s="28">
        <v>12.4</v>
      </c>
      <c s="27">
        <v>0</v>
      </c>
      <c s="27">
        <f>ROUND(G202*H202,6)</f>
      </c>
      <c r="L202" s="29">
        <v>0</v>
      </c>
      <c s="24">
        <f>ROUND(ROUND(L202,2)*ROUND(G202,3),2)</f>
      </c>
      <c s="27" t="s">
        <v>2797</v>
      </c>
      <c>
        <f>(M202*21)/100</f>
      </c>
      <c t="s">
        <v>27</v>
      </c>
    </row>
    <row r="203" spans="1:5" ht="12.75" customHeight="1">
      <c r="A203" s="30" t="s">
        <v>56</v>
      </c>
      <c r="E203" s="31" t="s">
        <v>3283</v>
      </c>
    </row>
    <row r="204" spans="1:5" ht="12.75" customHeight="1">
      <c r="A204" s="30" t="s">
        <v>57</v>
      </c>
      <c r="E204" s="32" t="s">
        <v>4</v>
      </c>
    </row>
    <row r="205" spans="5:5" ht="12.75" customHeight="1">
      <c r="E205" s="31" t="s">
        <v>3284</v>
      </c>
    </row>
    <row r="206" spans="1:13" ht="12.75" customHeight="1">
      <c r="A206" t="s">
        <v>47</v>
      </c>
      <c r="C206" s="7" t="s">
        <v>26</v>
      </c>
      <c r="E206" s="25" t="s">
        <v>3285</v>
      </c>
      <c r="J206" s="24">
        <f>0</f>
      </c>
      <c s="24">
        <f>0</f>
      </c>
      <c s="24">
        <f>0+L207+L211+L215+L219+L223+L227+L231+L235+L239+L243+L247+L251+L255+L259+L263+L267+L271+L275+L279+L283+L287+L291+L295+L299+L303</f>
      </c>
      <c s="24">
        <f>0+M207+M211+M215+M219+M223+M227+M231+M235+M239+M243+M247+M251+M255+M259+M263+M267+M271+M275+M279+M283+M287+M291+M295+M299+M303</f>
      </c>
    </row>
    <row r="207" spans="1:16" ht="12.75" customHeight="1">
      <c r="A207" t="s">
        <v>50</v>
      </c>
      <c s="6" t="s">
        <v>209</v>
      </c>
      <c s="6" t="s">
        <v>3286</v>
      </c>
      <c t="s">
        <v>4</v>
      </c>
      <c s="26" t="s">
        <v>3287</v>
      </c>
      <c s="27" t="s">
        <v>782</v>
      </c>
      <c s="28">
        <v>2.354</v>
      </c>
      <c s="27">
        <v>0.0009</v>
      </c>
      <c s="27">
        <f>ROUND(G207*H207,6)</f>
      </c>
      <c r="L207" s="29">
        <v>0</v>
      </c>
      <c s="24">
        <f>ROUND(ROUND(L207,2)*ROUND(G207,3),2)</f>
      </c>
      <c s="27" t="s">
        <v>2797</v>
      </c>
      <c>
        <f>(M207*21)/100</f>
      </c>
      <c t="s">
        <v>27</v>
      </c>
    </row>
    <row r="208" spans="1:5" ht="12.75" customHeight="1">
      <c r="A208" s="30" t="s">
        <v>56</v>
      </c>
      <c r="E208" s="31" t="s">
        <v>3287</v>
      </c>
    </row>
    <row r="209" spans="1:5" ht="12.75" customHeight="1">
      <c r="A209" s="30" t="s">
        <v>57</v>
      </c>
      <c r="E209" s="32" t="s">
        <v>4</v>
      </c>
    </row>
    <row r="210" spans="5:5" ht="12.75" customHeight="1">
      <c r="E210" s="31" t="s">
        <v>4</v>
      </c>
    </row>
    <row r="211" spans="1:16" ht="12.75" customHeight="1">
      <c r="A211" t="s">
        <v>50</v>
      </c>
      <c s="6" t="s">
        <v>212</v>
      </c>
      <c s="6" t="s">
        <v>3288</v>
      </c>
      <c t="s">
        <v>4</v>
      </c>
      <c s="26" t="s">
        <v>3289</v>
      </c>
      <c s="27" t="s">
        <v>782</v>
      </c>
      <c s="28">
        <v>69.769</v>
      </c>
      <c s="27">
        <v>0.0015</v>
      </c>
      <c s="27">
        <f>ROUND(G211*H211,6)</f>
      </c>
      <c r="L211" s="29">
        <v>0</v>
      </c>
      <c s="24">
        <f>ROUND(ROUND(L211,2)*ROUND(G211,3),2)</f>
      </c>
      <c s="27" t="s">
        <v>2797</v>
      </c>
      <c>
        <f>(M211*21)/100</f>
      </c>
      <c t="s">
        <v>27</v>
      </c>
    </row>
    <row r="212" spans="1:5" ht="12.75" customHeight="1">
      <c r="A212" s="30" t="s">
        <v>56</v>
      </c>
      <c r="E212" s="31" t="s">
        <v>3289</v>
      </c>
    </row>
    <row r="213" spans="1:5" ht="12.75" customHeight="1">
      <c r="A213" s="30" t="s">
        <v>57</v>
      </c>
      <c r="E213" s="32" t="s">
        <v>4</v>
      </c>
    </row>
    <row r="214" spans="5:5" ht="12.75" customHeight="1">
      <c r="E214" s="31" t="s">
        <v>4</v>
      </c>
    </row>
    <row r="215" spans="1:16" ht="12.75" customHeight="1">
      <c r="A215" t="s">
        <v>50</v>
      </c>
      <c s="6" t="s">
        <v>215</v>
      </c>
      <c s="6" t="s">
        <v>3290</v>
      </c>
      <c t="s">
        <v>4</v>
      </c>
      <c s="26" t="s">
        <v>3291</v>
      </c>
      <c s="27" t="s">
        <v>782</v>
      </c>
      <c s="28">
        <v>3.927</v>
      </c>
      <c s="27">
        <v>0.0024</v>
      </c>
      <c s="27">
        <f>ROUND(G215*H215,6)</f>
      </c>
      <c r="L215" s="29">
        <v>0</v>
      </c>
      <c s="24">
        <f>ROUND(ROUND(L215,2)*ROUND(G215,3),2)</f>
      </c>
      <c s="27" t="s">
        <v>2797</v>
      </c>
      <c>
        <f>(M215*21)/100</f>
      </c>
      <c t="s">
        <v>27</v>
      </c>
    </row>
    <row r="216" spans="1:5" ht="12.75" customHeight="1">
      <c r="A216" s="30" t="s">
        <v>56</v>
      </c>
      <c r="E216" s="31" t="s">
        <v>3291</v>
      </c>
    </row>
    <row r="217" spans="1:5" ht="12.75" customHeight="1">
      <c r="A217" s="30" t="s">
        <v>57</v>
      </c>
      <c r="E217" s="32" t="s">
        <v>4</v>
      </c>
    </row>
    <row r="218" spans="5:5" ht="12.75" customHeight="1">
      <c r="E218" s="31" t="s">
        <v>4</v>
      </c>
    </row>
    <row r="219" spans="1:16" ht="12.75" customHeight="1">
      <c r="A219" t="s">
        <v>50</v>
      </c>
      <c s="6" t="s">
        <v>218</v>
      </c>
      <c s="6" t="s">
        <v>3292</v>
      </c>
      <c t="s">
        <v>4</v>
      </c>
      <c s="26" t="s">
        <v>3293</v>
      </c>
      <c s="27" t="s">
        <v>82</v>
      </c>
      <c s="28">
        <v>11.235</v>
      </c>
      <c s="27">
        <v>3E-05</v>
      </c>
      <c s="27">
        <f>ROUND(G219*H219,6)</f>
      </c>
      <c r="L219" s="29">
        <v>0</v>
      </c>
      <c s="24">
        <f>ROUND(ROUND(L219,2)*ROUND(G219,3),2)</f>
      </c>
      <c s="27" t="s">
        <v>2797</v>
      </c>
      <c>
        <f>(M219*21)/100</f>
      </c>
      <c t="s">
        <v>27</v>
      </c>
    </row>
    <row r="220" spans="1:5" ht="12.75" customHeight="1">
      <c r="A220" s="30" t="s">
        <v>56</v>
      </c>
      <c r="E220" s="31" t="s">
        <v>3293</v>
      </c>
    </row>
    <row r="221" spans="1:5" ht="12.75" customHeight="1">
      <c r="A221" s="30" t="s">
        <v>57</v>
      </c>
      <c r="E221" s="32" t="s">
        <v>4</v>
      </c>
    </row>
    <row r="222" spans="5:5" ht="12.75" customHeight="1">
      <c r="E222" s="31" t="s">
        <v>4</v>
      </c>
    </row>
    <row r="223" spans="1:16" ht="12.75" customHeight="1">
      <c r="A223" t="s">
        <v>50</v>
      </c>
      <c s="6" t="s">
        <v>221</v>
      </c>
      <c s="6" t="s">
        <v>3294</v>
      </c>
      <c t="s">
        <v>4</v>
      </c>
      <c s="26" t="s">
        <v>3295</v>
      </c>
      <c s="27" t="s">
        <v>82</v>
      </c>
      <c s="28">
        <v>11.235</v>
      </c>
      <c s="27">
        <v>4E-05</v>
      </c>
      <c s="27">
        <f>ROUND(G223*H223,6)</f>
      </c>
      <c r="L223" s="29">
        <v>0</v>
      </c>
      <c s="24">
        <f>ROUND(ROUND(L223,2)*ROUND(G223,3),2)</f>
      </c>
      <c s="27" t="s">
        <v>2797</v>
      </c>
      <c>
        <f>(M223*21)/100</f>
      </c>
      <c t="s">
        <v>27</v>
      </c>
    </row>
    <row r="224" spans="1:5" ht="12.75" customHeight="1">
      <c r="A224" s="30" t="s">
        <v>56</v>
      </c>
      <c r="E224" s="31" t="s">
        <v>3295</v>
      </c>
    </row>
    <row r="225" spans="1:5" ht="12.75" customHeight="1">
      <c r="A225" s="30" t="s">
        <v>57</v>
      </c>
      <c r="E225" s="32" t="s">
        <v>4</v>
      </c>
    </row>
    <row r="226" spans="5:5" ht="12.75" customHeight="1">
      <c r="E226" s="31" t="s">
        <v>4</v>
      </c>
    </row>
    <row r="227" spans="1:16" ht="12.75" customHeight="1">
      <c r="A227" t="s">
        <v>50</v>
      </c>
      <c s="6" t="s">
        <v>224</v>
      </c>
      <c s="6" t="s">
        <v>3296</v>
      </c>
      <c t="s">
        <v>4</v>
      </c>
      <c s="26" t="s">
        <v>3297</v>
      </c>
      <c s="27" t="s">
        <v>82</v>
      </c>
      <c s="28">
        <v>14.28</v>
      </c>
      <c s="27">
        <v>3E-05</v>
      </c>
      <c s="27">
        <f>ROUND(G227*H227,6)</f>
      </c>
      <c r="L227" s="29">
        <v>0</v>
      </c>
      <c s="24">
        <f>ROUND(ROUND(L227,2)*ROUND(G227,3),2)</f>
      </c>
      <c s="27" t="s">
        <v>2797</v>
      </c>
      <c>
        <f>(M227*21)/100</f>
      </c>
      <c t="s">
        <v>27</v>
      </c>
    </row>
    <row r="228" spans="1:5" ht="12.75" customHeight="1">
      <c r="A228" s="30" t="s">
        <v>56</v>
      </c>
      <c r="E228" s="31" t="s">
        <v>3297</v>
      </c>
    </row>
    <row r="229" spans="1:5" ht="12.75" customHeight="1">
      <c r="A229" s="30" t="s">
        <v>57</v>
      </c>
      <c r="E229" s="32" t="s">
        <v>4</v>
      </c>
    </row>
    <row r="230" spans="5:5" ht="12.75" customHeight="1">
      <c r="E230" s="31" t="s">
        <v>4</v>
      </c>
    </row>
    <row r="231" spans="1:16" ht="12.75" customHeight="1">
      <c r="A231" t="s">
        <v>50</v>
      </c>
      <c s="6" t="s">
        <v>227</v>
      </c>
      <c s="6" t="s">
        <v>3298</v>
      </c>
      <c t="s">
        <v>4</v>
      </c>
      <c s="26" t="s">
        <v>3299</v>
      </c>
      <c s="27" t="s">
        <v>82</v>
      </c>
      <c s="28">
        <v>21.231</v>
      </c>
      <c s="27">
        <v>0.00032</v>
      </c>
      <c s="27">
        <f>ROUND(G231*H231,6)</f>
      </c>
      <c r="L231" s="29">
        <v>0</v>
      </c>
      <c s="24">
        <f>ROUND(ROUND(L231,2)*ROUND(G231,3),2)</f>
      </c>
      <c s="27" t="s">
        <v>2797</v>
      </c>
      <c>
        <f>(M231*21)/100</f>
      </c>
      <c t="s">
        <v>27</v>
      </c>
    </row>
    <row r="232" spans="1:5" ht="12.75" customHeight="1">
      <c r="A232" s="30" t="s">
        <v>56</v>
      </c>
      <c r="E232" s="31" t="s">
        <v>3299</v>
      </c>
    </row>
    <row r="233" spans="1:5" ht="12.75" customHeight="1">
      <c r="A233" s="30" t="s">
        <v>57</v>
      </c>
      <c r="E233" s="32" t="s">
        <v>4</v>
      </c>
    </row>
    <row r="234" spans="5:5" ht="12.75" customHeight="1">
      <c r="E234" s="31" t="s">
        <v>4</v>
      </c>
    </row>
    <row r="235" spans="1:16" ht="12.75" customHeight="1">
      <c r="A235" t="s">
        <v>50</v>
      </c>
      <c s="6" t="s">
        <v>230</v>
      </c>
      <c s="6" t="s">
        <v>3300</v>
      </c>
      <c t="s">
        <v>4</v>
      </c>
      <c s="26" t="s">
        <v>3301</v>
      </c>
      <c s="27" t="s">
        <v>782</v>
      </c>
      <c s="28">
        <v>20.794</v>
      </c>
      <c s="27">
        <v>0.00067</v>
      </c>
      <c s="27">
        <f>ROUND(G235*H235,6)</f>
      </c>
      <c r="L235" s="29">
        <v>0</v>
      </c>
      <c s="24">
        <f>ROUND(ROUND(L235,2)*ROUND(G235,3),2)</f>
      </c>
      <c s="27" t="s">
        <v>2797</v>
      </c>
      <c>
        <f>(M235*21)/100</f>
      </c>
      <c t="s">
        <v>27</v>
      </c>
    </row>
    <row r="236" spans="1:5" ht="12.75" customHeight="1">
      <c r="A236" s="30" t="s">
        <v>56</v>
      </c>
      <c r="E236" s="31" t="s">
        <v>3302</v>
      </c>
    </row>
    <row r="237" spans="1:5" ht="12.75" customHeight="1">
      <c r="A237" s="30" t="s">
        <v>57</v>
      </c>
      <c r="E237" s="32" t="s">
        <v>4</v>
      </c>
    </row>
    <row r="238" spans="5:5" ht="12.75" customHeight="1">
      <c r="E238" s="31" t="s">
        <v>3303</v>
      </c>
    </row>
    <row r="239" spans="1:16" ht="12.75" customHeight="1">
      <c r="A239" t="s">
        <v>50</v>
      </c>
      <c s="6" t="s">
        <v>233</v>
      </c>
      <c s="6" t="s">
        <v>3304</v>
      </c>
      <c t="s">
        <v>4</v>
      </c>
      <c s="26" t="s">
        <v>3305</v>
      </c>
      <c s="27" t="s">
        <v>782</v>
      </c>
      <c s="28">
        <v>61.558</v>
      </c>
      <c s="27">
        <v>0.0008</v>
      </c>
      <c s="27">
        <f>ROUND(G239*H239,6)</f>
      </c>
      <c r="L239" s="29">
        <v>0</v>
      </c>
      <c s="24">
        <f>ROUND(ROUND(L239,2)*ROUND(G239,3),2)</f>
      </c>
      <c s="27" t="s">
        <v>2797</v>
      </c>
      <c>
        <f>(M239*21)/100</f>
      </c>
      <c t="s">
        <v>27</v>
      </c>
    </row>
    <row r="240" spans="1:5" ht="12.75" customHeight="1">
      <c r="A240" s="30" t="s">
        <v>56</v>
      </c>
      <c r="E240" s="31" t="s">
        <v>3306</v>
      </c>
    </row>
    <row r="241" spans="1:5" ht="12.75" customHeight="1">
      <c r="A241" s="30" t="s">
        <v>57</v>
      </c>
      <c r="E241" s="32" t="s">
        <v>4</v>
      </c>
    </row>
    <row r="242" spans="5:5" ht="12.75" customHeight="1">
      <c r="E242" s="31" t="s">
        <v>3303</v>
      </c>
    </row>
    <row r="243" spans="1:16" ht="12.75" customHeight="1">
      <c r="A243" t="s">
        <v>50</v>
      </c>
      <c s="6" t="s">
        <v>236</v>
      </c>
      <c s="6" t="s">
        <v>3307</v>
      </c>
      <c t="s">
        <v>4</v>
      </c>
      <c s="26" t="s">
        <v>3308</v>
      </c>
      <c s="27" t="s">
        <v>82</v>
      </c>
      <c s="28">
        <v>41.176</v>
      </c>
      <c s="27">
        <v>0.00023</v>
      </c>
      <c s="27">
        <f>ROUND(G243*H243,6)</f>
      </c>
      <c r="L243" s="29">
        <v>0</v>
      </c>
      <c s="24">
        <f>ROUND(ROUND(L243,2)*ROUND(G243,3),2)</f>
      </c>
      <c s="27" t="s">
        <v>2797</v>
      </c>
      <c>
        <f>(M243*21)/100</f>
      </c>
      <c t="s">
        <v>27</v>
      </c>
    </row>
    <row r="244" spans="1:5" ht="12.75" customHeight="1">
      <c r="A244" s="30" t="s">
        <v>56</v>
      </c>
      <c r="E244" s="31" t="s">
        <v>3309</v>
      </c>
    </row>
    <row r="245" spans="1:5" ht="12.75" customHeight="1">
      <c r="A245" s="30" t="s">
        <v>57</v>
      </c>
      <c r="E245" s="32" t="s">
        <v>4</v>
      </c>
    </row>
    <row r="246" spans="5:5" ht="12.75" customHeight="1">
      <c r="E246" s="31" t="s">
        <v>3310</v>
      </c>
    </row>
    <row r="247" spans="1:16" ht="12.75" customHeight="1">
      <c r="A247" t="s">
        <v>50</v>
      </c>
      <c s="6" t="s">
        <v>239</v>
      </c>
      <c s="6" t="s">
        <v>3311</v>
      </c>
      <c t="s">
        <v>4</v>
      </c>
      <c s="26" t="s">
        <v>3312</v>
      </c>
      <c s="27" t="s">
        <v>782</v>
      </c>
      <c s="28">
        <v>20.79</v>
      </c>
      <c s="27">
        <v>0</v>
      </c>
      <c s="27">
        <f>ROUND(G247*H247,6)</f>
      </c>
      <c r="L247" s="29">
        <v>0</v>
      </c>
      <c s="24">
        <f>ROUND(ROUND(L247,2)*ROUND(G247,3),2)</f>
      </c>
      <c s="27" t="s">
        <v>2797</v>
      </c>
      <c>
        <f>(M247*21)/100</f>
      </c>
      <c t="s">
        <v>27</v>
      </c>
    </row>
    <row r="248" spans="1:5" ht="12.75" customHeight="1">
      <c r="A248" s="30" t="s">
        <v>56</v>
      </c>
      <c r="E248" s="31" t="s">
        <v>3313</v>
      </c>
    </row>
    <row r="249" spans="1:5" ht="12.75" customHeight="1">
      <c r="A249" s="30" t="s">
        <v>57</v>
      </c>
      <c r="E249" s="32" t="s">
        <v>4</v>
      </c>
    </row>
    <row r="250" spans="5:5" ht="12.75" customHeight="1">
      <c r="E250" s="31" t="s">
        <v>3314</v>
      </c>
    </row>
    <row r="251" spans="1:16" ht="12.75" customHeight="1">
      <c r="A251" t="s">
        <v>50</v>
      </c>
      <c s="6" t="s">
        <v>243</v>
      </c>
      <c s="6" t="s">
        <v>3315</v>
      </c>
      <c t="s">
        <v>4</v>
      </c>
      <c s="26" t="s">
        <v>3316</v>
      </c>
      <c s="27" t="s">
        <v>782</v>
      </c>
      <c s="28">
        <v>3.74</v>
      </c>
      <c s="27">
        <v>0.00825</v>
      </c>
      <c s="27">
        <f>ROUND(G251*H251,6)</f>
      </c>
      <c r="L251" s="29">
        <v>0</v>
      </c>
      <c s="24">
        <f>ROUND(ROUND(L251,2)*ROUND(G251,3),2)</f>
      </c>
      <c s="27" t="s">
        <v>2797</v>
      </c>
      <c>
        <f>(M251*21)/100</f>
      </c>
      <c t="s">
        <v>27</v>
      </c>
    </row>
    <row r="252" spans="1:5" ht="12.75" customHeight="1">
      <c r="A252" s="30" t="s">
        <v>56</v>
      </c>
      <c r="E252" s="31" t="s">
        <v>3317</v>
      </c>
    </row>
    <row r="253" spans="1:5" ht="12.75" customHeight="1">
      <c r="A253" s="30" t="s">
        <v>57</v>
      </c>
      <c r="E253" s="32" t="s">
        <v>4</v>
      </c>
    </row>
    <row r="254" spans="5:5" ht="12.75" customHeight="1">
      <c r="E254" s="31" t="s">
        <v>3318</v>
      </c>
    </row>
    <row r="255" spans="1:16" ht="12.75" customHeight="1">
      <c r="A255" t="s">
        <v>50</v>
      </c>
      <c s="6" t="s">
        <v>246</v>
      </c>
      <c s="6" t="s">
        <v>3319</v>
      </c>
      <c t="s">
        <v>4</v>
      </c>
      <c s="26" t="s">
        <v>3320</v>
      </c>
      <c s="27" t="s">
        <v>782</v>
      </c>
      <c s="28">
        <v>67.737</v>
      </c>
      <c s="27">
        <v>0.00832</v>
      </c>
      <c s="27">
        <f>ROUND(G255*H255,6)</f>
      </c>
      <c r="L255" s="29">
        <v>0</v>
      </c>
      <c s="24">
        <f>ROUND(ROUND(L255,2)*ROUND(G255,3),2)</f>
      </c>
      <c s="27" t="s">
        <v>2797</v>
      </c>
      <c>
        <f>(M255*21)/100</f>
      </c>
      <c t="s">
        <v>27</v>
      </c>
    </row>
    <row r="256" spans="1:5" ht="12.75" customHeight="1">
      <c r="A256" s="30" t="s">
        <v>56</v>
      </c>
      <c r="E256" s="31" t="s">
        <v>3321</v>
      </c>
    </row>
    <row r="257" spans="1:5" ht="12.75" customHeight="1">
      <c r="A257" s="30" t="s">
        <v>57</v>
      </c>
      <c r="E257" s="32" t="s">
        <v>4</v>
      </c>
    </row>
    <row r="258" spans="5:5" ht="12.75" customHeight="1">
      <c r="E258" s="31" t="s">
        <v>3318</v>
      </c>
    </row>
    <row r="259" spans="1:16" ht="12.75" customHeight="1">
      <c r="A259" t="s">
        <v>50</v>
      </c>
      <c s="6" t="s">
        <v>249</v>
      </c>
      <c s="6" t="s">
        <v>3322</v>
      </c>
      <c t="s">
        <v>4</v>
      </c>
      <c s="26" t="s">
        <v>3323</v>
      </c>
      <c s="27" t="s">
        <v>82</v>
      </c>
      <c s="28">
        <v>10.7</v>
      </c>
      <c s="27">
        <v>0.00176</v>
      </c>
      <c s="27">
        <f>ROUND(G259*H259,6)</f>
      </c>
      <c r="L259" s="29">
        <v>0</v>
      </c>
      <c s="24">
        <f>ROUND(ROUND(L259,2)*ROUND(G259,3),2)</f>
      </c>
      <c s="27" t="s">
        <v>2797</v>
      </c>
      <c>
        <f>(M259*21)/100</f>
      </c>
      <c t="s">
        <v>27</v>
      </c>
    </row>
    <row r="260" spans="1:5" ht="12.75" customHeight="1">
      <c r="A260" s="30" t="s">
        <v>56</v>
      </c>
      <c r="E260" s="31" t="s">
        <v>3324</v>
      </c>
    </row>
    <row r="261" spans="1:5" ht="12.75" customHeight="1">
      <c r="A261" s="30" t="s">
        <v>57</v>
      </c>
      <c r="E261" s="32" t="s">
        <v>4</v>
      </c>
    </row>
    <row r="262" spans="5:5" ht="12.75" customHeight="1">
      <c r="E262" s="31" t="s">
        <v>3325</v>
      </c>
    </row>
    <row r="263" spans="1:16" ht="12.75" customHeight="1">
      <c r="A263" t="s">
        <v>50</v>
      </c>
      <c s="6" t="s">
        <v>252</v>
      </c>
      <c s="6" t="s">
        <v>3326</v>
      </c>
      <c t="s">
        <v>4</v>
      </c>
      <c s="26" t="s">
        <v>3327</v>
      </c>
      <c s="27" t="s">
        <v>782</v>
      </c>
      <c s="28">
        <v>0.5</v>
      </c>
      <c s="27">
        <v>0.00938</v>
      </c>
      <c s="27">
        <f>ROUND(G263*H263,6)</f>
      </c>
      <c r="L263" s="29">
        <v>0</v>
      </c>
      <c s="24">
        <f>ROUND(ROUND(L263,2)*ROUND(G263,3),2)</f>
      </c>
      <c s="27" t="s">
        <v>2797</v>
      </c>
      <c>
        <f>(M263*21)/100</f>
      </c>
      <c t="s">
        <v>27</v>
      </c>
    </row>
    <row r="264" spans="1:5" ht="12.75" customHeight="1">
      <c r="A264" s="30" t="s">
        <v>56</v>
      </c>
      <c r="E264" s="31" t="s">
        <v>3328</v>
      </c>
    </row>
    <row r="265" spans="1:5" ht="12.75" customHeight="1">
      <c r="A265" s="30" t="s">
        <v>57</v>
      </c>
      <c r="E265" s="32" t="s">
        <v>4</v>
      </c>
    </row>
    <row r="266" spans="5:5" ht="12.75" customHeight="1">
      <c r="E266" s="31" t="s">
        <v>3318</v>
      </c>
    </row>
    <row r="267" spans="1:16" ht="12.75" customHeight="1">
      <c r="A267" t="s">
        <v>50</v>
      </c>
      <c s="6" t="s">
        <v>255</v>
      </c>
      <c s="6" t="s">
        <v>3329</v>
      </c>
      <c t="s">
        <v>4</v>
      </c>
      <c s="26" t="s">
        <v>3330</v>
      </c>
      <c s="27" t="s">
        <v>782</v>
      </c>
      <c s="28">
        <v>74.117</v>
      </c>
      <c s="27">
        <v>6E-05</v>
      </c>
      <c s="27">
        <f>ROUND(G267*H267,6)</f>
      </c>
      <c r="L267" s="29">
        <v>0</v>
      </c>
      <c s="24">
        <f>ROUND(ROUND(L267,2)*ROUND(G267,3),2)</f>
      </c>
      <c s="27" t="s">
        <v>2797</v>
      </c>
      <c>
        <f>(M267*21)/100</f>
      </c>
      <c t="s">
        <v>27</v>
      </c>
    </row>
    <row r="268" spans="1:5" ht="12.75" customHeight="1">
      <c r="A268" s="30" t="s">
        <v>56</v>
      </c>
      <c r="E268" s="31" t="s">
        <v>3331</v>
      </c>
    </row>
    <row r="269" spans="1:5" ht="12.75" customHeight="1">
      <c r="A269" s="30" t="s">
        <v>57</v>
      </c>
      <c r="E269" s="32" t="s">
        <v>4</v>
      </c>
    </row>
    <row r="270" spans="5:5" ht="12.75" customHeight="1">
      <c r="E270" s="31" t="s">
        <v>3318</v>
      </c>
    </row>
    <row r="271" spans="1:16" ht="12.75" customHeight="1">
      <c r="A271" t="s">
        <v>50</v>
      </c>
      <c s="6" t="s">
        <v>258</v>
      </c>
      <c s="6" t="s">
        <v>3332</v>
      </c>
      <c t="s">
        <v>4</v>
      </c>
      <c s="26" t="s">
        <v>3333</v>
      </c>
      <c s="27" t="s">
        <v>82</v>
      </c>
      <c s="28">
        <v>20.22</v>
      </c>
      <c s="27">
        <v>6E-05</v>
      </c>
      <c s="27">
        <f>ROUND(G271*H271,6)</f>
      </c>
      <c r="L271" s="29">
        <v>0</v>
      </c>
      <c s="24">
        <f>ROUND(ROUND(L271,2)*ROUND(G271,3),2)</f>
      </c>
      <c s="27" t="s">
        <v>2797</v>
      </c>
      <c>
        <f>(M271*21)/100</f>
      </c>
      <c t="s">
        <v>27</v>
      </c>
    </row>
    <row r="272" spans="1:5" ht="12.75" customHeight="1">
      <c r="A272" s="30" t="s">
        <v>56</v>
      </c>
      <c r="E272" s="31" t="s">
        <v>3334</v>
      </c>
    </row>
    <row r="273" spans="1:5" ht="12.75" customHeight="1">
      <c r="A273" s="30" t="s">
        <v>57</v>
      </c>
      <c r="E273" s="32" t="s">
        <v>4</v>
      </c>
    </row>
    <row r="274" spans="5:5" ht="12.75" customHeight="1">
      <c r="E274" s="31" t="s">
        <v>3335</v>
      </c>
    </row>
    <row r="275" spans="1:16" ht="12.75" customHeight="1">
      <c r="A275" t="s">
        <v>50</v>
      </c>
      <c s="6" t="s">
        <v>261</v>
      </c>
      <c s="6" t="s">
        <v>3336</v>
      </c>
      <c t="s">
        <v>4</v>
      </c>
      <c s="26" t="s">
        <v>3337</v>
      </c>
      <c s="27" t="s">
        <v>82</v>
      </c>
      <c s="28">
        <v>35</v>
      </c>
      <c s="27">
        <v>0.00025</v>
      </c>
      <c s="27">
        <f>ROUND(G275*H275,6)</f>
      </c>
      <c r="L275" s="29">
        <v>0</v>
      </c>
      <c s="24">
        <f>ROUND(ROUND(L275,2)*ROUND(G275,3),2)</f>
      </c>
      <c s="27" t="s">
        <v>2797</v>
      </c>
      <c>
        <f>(M275*21)/100</f>
      </c>
      <c t="s">
        <v>27</v>
      </c>
    </row>
    <row r="276" spans="1:5" ht="12.75" customHeight="1">
      <c r="A276" s="30" t="s">
        <v>56</v>
      </c>
      <c r="E276" s="31" t="s">
        <v>3338</v>
      </c>
    </row>
    <row r="277" spans="1:5" ht="12.75" customHeight="1">
      <c r="A277" s="30" t="s">
        <v>57</v>
      </c>
      <c r="E277" s="32" t="s">
        <v>4</v>
      </c>
    </row>
    <row r="278" spans="5:5" ht="12.75" customHeight="1">
      <c r="E278" s="31" t="s">
        <v>3335</v>
      </c>
    </row>
    <row r="279" spans="1:16" ht="12.75" customHeight="1">
      <c r="A279" t="s">
        <v>50</v>
      </c>
      <c s="6" t="s">
        <v>265</v>
      </c>
      <c s="6" t="s">
        <v>3339</v>
      </c>
      <c t="s">
        <v>4</v>
      </c>
      <c s="26" t="s">
        <v>3340</v>
      </c>
      <c s="27" t="s">
        <v>782</v>
      </c>
      <c s="28">
        <v>3.74</v>
      </c>
      <c s="27">
        <v>0.00628</v>
      </c>
      <c s="27">
        <f>ROUND(G279*H279,6)</f>
      </c>
      <c r="L279" s="29">
        <v>0</v>
      </c>
      <c s="24">
        <f>ROUND(ROUND(L279,2)*ROUND(G279,3),2)</f>
      </c>
      <c s="27" t="s">
        <v>2797</v>
      </c>
      <c>
        <f>(M279*21)/100</f>
      </c>
      <c t="s">
        <v>27</v>
      </c>
    </row>
    <row r="280" spans="1:5" ht="12.75" customHeight="1">
      <c r="A280" s="30" t="s">
        <v>56</v>
      </c>
      <c r="E280" s="31" t="s">
        <v>3341</v>
      </c>
    </row>
    <row r="281" spans="1:5" ht="12.75" customHeight="1">
      <c r="A281" s="30" t="s">
        <v>57</v>
      </c>
      <c r="E281" s="32" t="s">
        <v>4</v>
      </c>
    </row>
    <row r="282" spans="5:5" ht="12.75" customHeight="1">
      <c r="E282" s="31" t="s">
        <v>4</v>
      </c>
    </row>
    <row r="283" spans="1:16" ht="12.75" customHeight="1">
      <c r="A283" t="s">
        <v>50</v>
      </c>
      <c s="6" t="s">
        <v>370</v>
      </c>
      <c s="6" t="s">
        <v>3342</v>
      </c>
      <c t="s">
        <v>4</v>
      </c>
      <c s="26" t="s">
        <v>3343</v>
      </c>
      <c s="27" t="s">
        <v>782</v>
      </c>
      <c s="28">
        <v>70.377</v>
      </c>
      <c s="27">
        <v>0.00288</v>
      </c>
      <c s="27">
        <f>ROUND(G283*H283,6)</f>
      </c>
      <c r="L283" s="29">
        <v>0</v>
      </c>
      <c s="24">
        <f>ROUND(ROUND(L283,2)*ROUND(G283,3),2)</f>
      </c>
      <c s="27" t="s">
        <v>2797</v>
      </c>
      <c>
        <f>(M283*21)/100</f>
      </c>
      <c t="s">
        <v>27</v>
      </c>
    </row>
    <row r="284" spans="1:5" ht="12.75" customHeight="1">
      <c r="A284" s="30" t="s">
        <v>56</v>
      </c>
      <c r="E284" s="31" t="s">
        <v>3344</v>
      </c>
    </row>
    <row r="285" spans="1:5" ht="12.75" customHeight="1">
      <c r="A285" s="30" t="s">
        <v>57</v>
      </c>
      <c r="E285" s="32" t="s">
        <v>4</v>
      </c>
    </row>
    <row r="286" spans="5:5" ht="12.75" customHeight="1">
      <c r="E286" s="31" t="s">
        <v>4</v>
      </c>
    </row>
    <row r="287" spans="1:16" ht="12.75" customHeight="1">
      <c r="A287" t="s">
        <v>50</v>
      </c>
      <c s="6" t="s">
        <v>373</v>
      </c>
      <c s="6" t="s">
        <v>3345</v>
      </c>
      <c t="s">
        <v>4</v>
      </c>
      <c s="26" t="s">
        <v>3346</v>
      </c>
      <c s="27" t="s">
        <v>782</v>
      </c>
      <c s="28">
        <v>0.515</v>
      </c>
      <c s="27">
        <v>0.0135</v>
      </c>
      <c s="27">
        <f>ROUND(G287*H287,6)</f>
      </c>
      <c r="L287" s="29">
        <v>0</v>
      </c>
      <c s="24">
        <f>ROUND(ROUND(L287,2)*ROUND(G287,3),2)</f>
      </c>
      <c s="27" t="s">
        <v>2797</v>
      </c>
      <c>
        <f>(M287*21)/100</f>
      </c>
      <c t="s">
        <v>27</v>
      </c>
    </row>
    <row r="288" spans="1:5" ht="12.75" customHeight="1">
      <c r="A288" s="30" t="s">
        <v>56</v>
      </c>
      <c r="E288" s="31" t="s">
        <v>3346</v>
      </c>
    </row>
    <row r="289" spans="1:5" ht="12.75" customHeight="1">
      <c r="A289" s="30" t="s">
        <v>57</v>
      </c>
      <c r="E289" s="32" t="s">
        <v>4</v>
      </c>
    </row>
    <row r="290" spans="5:5" ht="12.75" customHeight="1">
      <c r="E290" s="31" t="s">
        <v>4</v>
      </c>
    </row>
    <row r="291" spans="1:16" ht="12.75" customHeight="1">
      <c r="A291" t="s">
        <v>50</v>
      </c>
      <c s="6" t="s">
        <v>376</v>
      </c>
      <c s="6" t="s">
        <v>3347</v>
      </c>
      <c t="s">
        <v>4</v>
      </c>
      <c s="26" t="s">
        <v>3348</v>
      </c>
      <c s="27" t="s">
        <v>782</v>
      </c>
      <c s="28">
        <v>0.13</v>
      </c>
      <c s="27">
        <v>0.0945</v>
      </c>
      <c s="27">
        <f>ROUND(G291*H291,6)</f>
      </c>
      <c r="L291" s="29">
        <v>0</v>
      </c>
      <c s="24">
        <f>ROUND(ROUND(L291,2)*ROUND(G291,3),2)</f>
      </c>
      <c s="27" t="s">
        <v>2797</v>
      </c>
      <c>
        <f>(M291*21)/100</f>
      </c>
      <c t="s">
        <v>27</v>
      </c>
    </row>
    <row r="292" spans="1:5" ht="12.75" customHeight="1">
      <c r="A292" s="30" t="s">
        <v>56</v>
      </c>
      <c r="E292" s="31" t="s">
        <v>3349</v>
      </c>
    </row>
    <row r="293" spans="1:5" ht="12.75" customHeight="1">
      <c r="A293" s="30" t="s">
        <v>57</v>
      </c>
      <c r="E293" s="32" t="s">
        <v>4</v>
      </c>
    </row>
    <row r="294" spans="5:5" ht="12.75" customHeight="1">
      <c r="E294" s="31" t="s">
        <v>3350</v>
      </c>
    </row>
    <row r="295" spans="1:16" ht="12.75" customHeight="1">
      <c r="A295" t="s">
        <v>50</v>
      </c>
      <c s="6" t="s">
        <v>379</v>
      </c>
      <c s="6" t="s">
        <v>3351</v>
      </c>
      <c t="s">
        <v>4</v>
      </c>
      <c s="26" t="s">
        <v>3352</v>
      </c>
      <c s="27" t="s">
        <v>782</v>
      </c>
      <c s="28">
        <v>0.13</v>
      </c>
      <c s="27">
        <v>0.0189</v>
      </c>
      <c s="27">
        <f>ROUND(G295*H295,6)</f>
      </c>
      <c r="L295" s="29">
        <v>0</v>
      </c>
      <c s="24">
        <f>ROUND(ROUND(L295,2)*ROUND(G295,3),2)</f>
      </c>
      <c s="27" t="s">
        <v>2797</v>
      </c>
      <c>
        <f>(M295*21)/100</f>
      </c>
      <c t="s">
        <v>27</v>
      </c>
    </row>
    <row r="296" spans="1:5" ht="12.75" customHeight="1">
      <c r="A296" s="30" t="s">
        <v>56</v>
      </c>
      <c r="E296" s="31" t="s">
        <v>3353</v>
      </c>
    </row>
    <row r="297" spans="1:5" ht="12.75" customHeight="1">
      <c r="A297" s="30" t="s">
        <v>57</v>
      </c>
      <c r="E297" s="32" t="s">
        <v>4</v>
      </c>
    </row>
    <row r="298" spans="5:5" ht="12.75" customHeight="1">
      <c r="E298" s="31" t="s">
        <v>3350</v>
      </c>
    </row>
    <row r="299" spans="1:16" ht="12.75" customHeight="1">
      <c r="A299" t="s">
        <v>50</v>
      </c>
      <c s="6" t="s">
        <v>382</v>
      </c>
      <c s="6" t="s">
        <v>3354</v>
      </c>
      <c t="s">
        <v>4</v>
      </c>
      <c s="26" t="s">
        <v>3355</v>
      </c>
      <c s="27" t="s">
        <v>782</v>
      </c>
      <c s="28">
        <v>31.45</v>
      </c>
      <c s="27">
        <v>0.00013</v>
      </c>
      <c s="27">
        <f>ROUND(G299*H299,6)</f>
      </c>
      <c r="L299" s="29">
        <v>0</v>
      </c>
      <c s="24">
        <f>ROUND(ROUND(L299,2)*ROUND(G299,3),2)</f>
      </c>
      <c s="27" t="s">
        <v>2797</v>
      </c>
      <c>
        <f>(M299*21)/100</f>
      </c>
      <c t="s">
        <v>27</v>
      </c>
    </row>
    <row r="300" spans="1:5" ht="12.75" customHeight="1">
      <c r="A300" s="30" t="s">
        <v>56</v>
      </c>
      <c r="E300" s="31" t="s">
        <v>3356</v>
      </c>
    </row>
    <row r="301" spans="1:5" ht="12.75" customHeight="1">
      <c r="A301" s="30" t="s">
        <v>57</v>
      </c>
      <c r="E301" s="32" t="s">
        <v>4</v>
      </c>
    </row>
    <row r="302" spans="5:5" ht="12.75" customHeight="1">
      <c r="E302" s="31" t="s">
        <v>4</v>
      </c>
    </row>
    <row r="303" spans="1:16" ht="12.75" customHeight="1">
      <c r="A303" t="s">
        <v>50</v>
      </c>
      <c s="6" t="s">
        <v>385</v>
      </c>
      <c s="6" t="s">
        <v>3357</v>
      </c>
      <c t="s">
        <v>4</v>
      </c>
      <c s="26" t="s">
        <v>3943</v>
      </c>
      <c s="27" t="s">
        <v>782</v>
      </c>
      <c s="28">
        <v>12.4</v>
      </c>
      <c s="27">
        <v>0.28362</v>
      </c>
      <c s="27">
        <f>ROUND(G303*H303,6)</f>
      </c>
      <c r="L303" s="29">
        <v>0</v>
      </c>
      <c s="24">
        <f>ROUND(ROUND(L303,2)*ROUND(G303,3),2)</f>
      </c>
      <c s="27" t="s">
        <v>2797</v>
      </c>
      <c>
        <f>(M303*21)/100</f>
      </c>
      <c t="s">
        <v>27</v>
      </c>
    </row>
    <row r="304" spans="1:5" ht="12.75" customHeight="1">
      <c r="A304" s="30" t="s">
        <v>56</v>
      </c>
      <c r="E304" s="31" t="s">
        <v>3944</v>
      </c>
    </row>
    <row r="305" spans="1:5" ht="12.75" customHeight="1">
      <c r="A305" s="30" t="s">
        <v>57</v>
      </c>
      <c r="E305" s="32" t="s">
        <v>4</v>
      </c>
    </row>
    <row r="306" spans="5:5" ht="12.75" customHeight="1">
      <c r="E306" s="31" t="s">
        <v>4</v>
      </c>
    </row>
    <row r="307" spans="1:13" ht="12.75" customHeight="1">
      <c r="A307" t="s">
        <v>47</v>
      </c>
      <c r="C307" s="7" t="s">
        <v>3360</v>
      </c>
      <c r="E307" s="25" t="s">
        <v>3361</v>
      </c>
      <c r="J307" s="24">
        <f>0</f>
      </c>
      <c s="24">
        <f>0</f>
      </c>
      <c s="24">
        <f>0+L308+L312+L316+L320+L324+L328+L332+L336+L340+L344+L348+L352+L356+L360+L364+L368+L372</f>
      </c>
      <c s="24">
        <f>0+M308+M312+M316+M320+M324+M328+M332+M336+M340+M344+M348+M352+M356+M360+M364+M368+M372</f>
      </c>
    </row>
    <row r="308" spans="1:16" ht="12.75" customHeight="1">
      <c r="A308" t="s">
        <v>50</v>
      </c>
      <c s="6" t="s">
        <v>386</v>
      </c>
      <c s="6" t="s">
        <v>3362</v>
      </c>
      <c t="s">
        <v>4</v>
      </c>
      <c s="26" t="s">
        <v>3363</v>
      </c>
      <c s="27" t="s">
        <v>3364</v>
      </c>
      <c s="28">
        <v>52.091</v>
      </c>
      <c s="27">
        <v>0.001</v>
      </c>
      <c s="27">
        <f>ROUND(G308*H308,6)</f>
      </c>
      <c r="L308" s="29">
        <v>0</v>
      </c>
      <c s="24">
        <f>ROUND(ROUND(L308,2)*ROUND(G308,3),2)</f>
      </c>
      <c s="27" t="s">
        <v>2797</v>
      </c>
      <c>
        <f>(M308*21)/100</f>
      </c>
      <c t="s">
        <v>27</v>
      </c>
    </row>
    <row r="309" spans="1:5" ht="12.75" customHeight="1">
      <c r="A309" s="30" t="s">
        <v>56</v>
      </c>
      <c r="E309" s="31" t="s">
        <v>3363</v>
      </c>
    </row>
    <row r="310" spans="1:5" ht="12.75" customHeight="1">
      <c r="A310" s="30" t="s">
        <v>57</v>
      </c>
      <c r="E310" s="32" t="s">
        <v>4</v>
      </c>
    </row>
    <row r="311" spans="5:5" ht="12.75" customHeight="1">
      <c r="E311" s="31" t="s">
        <v>4</v>
      </c>
    </row>
    <row r="312" spans="1:16" ht="12.75" customHeight="1">
      <c r="A312" t="s">
        <v>50</v>
      </c>
      <c s="6" t="s">
        <v>387</v>
      </c>
      <c s="6" t="s">
        <v>3365</v>
      </c>
      <c t="s">
        <v>4</v>
      </c>
      <c s="26" t="s">
        <v>3366</v>
      </c>
      <c s="27" t="s">
        <v>54</v>
      </c>
      <c s="28">
        <v>0.079</v>
      </c>
      <c s="27">
        <v>1</v>
      </c>
      <c s="27">
        <f>ROUND(G312*H312,6)</f>
      </c>
      <c r="L312" s="29">
        <v>0</v>
      </c>
      <c s="24">
        <f>ROUND(ROUND(L312,2)*ROUND(G312,3),2)</f>
      </c>
      <c s="27" t="s">
        <v>2797</v>
      </c>
      <c>
        <f>(M312*21)/100</f>
      </c>
      <c t="s">
        <v>27</v>
      </c>
    </row>
    <row r="313" spans="1:5" ht="12.75" customHeight="1">
      <c r="A313" s="30" t="s">
        <v>56</v>
      </c>
      <c r="E313" s="31" t="s">
        <v>3366</v>
      </c>
    </row>
    <row r="314" spans="1:5" ht="12.75" customHeight="1">
      <c r="A314" s="30" t="s">
        <v>57</v>
      </c>
      <c r="E314" s="32" t="s">
        <v>4</v>
      </c>
    </row>
    <row r="315" spans="5:5" ht="12.75" customHeight="1">
      <c r="E315" s="31" t="s">
        <v>4</v>
      </c>
    </row>
    <row r="316" spans="1:16" ht="12.75" customHeight="1">
      <c r="A316" t="s">
        <v>50</v>
      </c>
      <c s="6" t="s">
        <v>388</v>
      </c>
      <c s="6" t="s">
        <v>3367</v>
      </c>
      <c t="s">
        <v>4</v>
      </c>
      <c s="26" t="s">
        <v>3368</v>
      </c>
      <c s="27" t="s">
        <v>782</v>
      </c>
      <c s="28">
        <v>219.216</v>
      </c>
      <c s="27">
        <v>0.001</v>
      </c>
      <c s="27">
        <f>ROUND(G316*H316,6)</f>
      </c>
      <c r="L316" s="29">
        <v>0</v>
      </c>
      <c s="24">
        <f>ROUND(ROUND(L316,2)*ROUND(G316,3),2)</f>
      </c>
      <c s="27" t="s">
        <v>2797</v>
      </c>
      <c>
        <f>(M316*21)/100</f>
      </c>
      <c t="s">
        <v>27</v>
      </c>
    </row>
    <row r="317" spans="1:5" ht="12.75" customHeight="1">
      <c r="A317" s="30" t="s">
        <v>56</v>
      </c>
      <c r="E317" s="31" t="s">
        <v>3368</v>
      </c>
    </row>
    <row r="318" spans="1:5" ht="12.75" customHeight="1">
      <c r="A318" s="30" t="s">
        <v>57</v>
      </c>
      <c r="E318" s="32" t="s">
        <v>4</v>
      </c>
    </row>
    <row r="319" spans="5:5" ht="12.75" customHeight="1">
      <c r="E319" s="31" t="s">
        <v>4</v>
      </c>
    </row>
    <row r="320" spans="1:16" ht="12.75" customHeight="1">
      <c r="A320" t="s">
        <v>50</v>
      </c>
      <c s="6" t="s">
        <v>389</v>
      </c>
      <c s="6" t="s">
        <v>3369</v>
      </c>
      <c t="s">
        <v>4</v>
      </c>
      <c s="26" t="s">
        <v>3370</v>
      </c>
      <c s="27" t="s">
        <v>782</v>
      </c>
      <c s="28">
        <v>137.976</v>
      </c>
      <c s="27">
        <v>0.001</v>
      </c>
      <c s="27">
        <f>ROUND(G320*H320,6)</f>
      </c>
      <c r="L320" s="29">
        <v>0</v>
      </c>
      <c s="24">
        <f>ROUND(ROUND(L320,2)*ROUND(G320,3),2)</f>
      </c>
      <c s="27" t="s">
        <v>2797</v>
      </c>
      <c>
        <f>(M320*21)/100</f>
      </c>
      <c t="s">
        <v>27</v>
      </c>
    </row>
    <row r="321" spans="1:5" ht="12.75" customHeight="1">
      <c r="A321" s="30" t="s">
        <v>56</v>
      </c>
      <c r="E321" s="31" t="s">
        <v>3370</v>
      </c>
    </row>
    <row r="322" spans="1:5" ht="12.75" customHeight="1">
      <c r="A322" s="30" t="s">
        <v>57</v>
      </c>
      <c r="E322" s="32" t="s">
        <v>4</v>
      </c>
    </row>
    <row r="323" spans="5:5" ht="12.75" customHeight="1">
      <c r="E323" s="31" t="s">
        <v>4</v>
      </c>
    </row>
    <row r="324" spans="1:16" ht="12.75" customHeight="1">
      <c r="A324" t="s">
        <v>50</v>
      </c>
      <c s="6" t="s">
        <v>390</v>
      </c>
      <c s="6" t="s">
        <v>3371</v>
      </c>
      <c t="s">
        <v>4</v>
      </c>
      <c s="26" t="s">
        <v>3372</v>
      </c>
      <c s="27" t="s">
        <v>782</v>
      </c>
      <c s="28">
        <v>33.023</v>
      </c>
      <c s="27">
        <v>0.0003</v>
      </c>
      <c s="27">
        <f>ROUND(G324*H324,6)</f>
      </c>
      <c r="L324" s="29">
        <v>0</v>
      </c>
      <c s="24">
        <f>ROUND(ROUND(L324,2)*ROUND(G324,3),2)</f>
      </c>
      <c s="27" t="s">
        <v>2797</v>
      </c>
      <c>
        <f>(M324*21)/100</f>
      </c>
      <c t="s">
        <v>27</v>
      </c>
    </row>
    <row r="325" spans="1:5" ht="12.75" customHeight="1">
      <c r="A325" s="30" t="s">
        <v>56</v>
      </c>
      <c r="E325" s="31" t="s">
        <v>3372</v>
      </c>
    </row>
    <row r="326" spans="1:5" ht="12.75" customHeight="1">
      <c r="A326" s="30" t="s">
        <v>57</v>
      </c>
      <c r="E326" s="32" t="s">
        <v>4</v>
      </c>
    </row>
    <row r="327" spans="5:5" ht="12.75" customHeight="1">
      <c r="E327" s="31" t="s">
        <v>4</v>
      </c>
    </row>
    <row r="328" spans="1:16" ht="12.75" customHeight="1">
      <c r="A328" t="s">
        <v>50</v>
      </c>
      <c s="6" t="s">
        <v>391</v>
      </c>
      <c s="6" t="s">
        <v>3371</v>
      </c>
      <c t="s">
        <v>51</v>
      </c>
      <c s="26" t="s">
        <v>3372</v>
      </c>
      <c s="27" t="s">
        <v>782</v>
      </c>
      <c s="28">
        <v>30.723</v>
      </c>
      <c s="27">
        <v>0.0003</v>
      </c>
      <c s="27">
        <f>ROUND(G328*H328,6)</f>
      </c>
      <c r="L328" s="29">
        <v>0</v>
      </c>
      <c s="24">
        <f>ROUND(ROUND(L328,2)*ROUND(G328,3),2)</f>
      </c>
      <c s="27" t="s">
        <v>2797</v>
      </c>
      <c>
        <f>(M328*21)/100</f>
      </c>
      <c t="s">
        <v>27</v>
      </c>
    </row>
    <row r="329" spans="1:5" ht="12.75" customHeight="1">
      <c r="A329" s="30" t="s">
        <v>56</v>
      </c>
      <c r="E329" s="31" t="s">
        <v>3372</v>
      </c>
    </row>
    <row r="330" spans="1:5" ht="12.75" customHeight="1">
      <c r="A330" s="30" t="s">
        <v>57</v>
      </c>
      <c r="E330" s="32" t="s">
        <v>4</v>
      </c>
    </row>
    <row r="331" spans="5:5" ht="12.75" customHeight="1">
      <c r="E331" s="31" t="s">
        <v>4</v>
      </c>
    </row>
    <row r="332" spans="1:16" ht="12.75" customHeight="1">
      <c r="A332" t="s">
        <v>50</v>
      </c>
      <c s="6" t="s">
        <v>394</v>
      </c>
      <c s="6" t="s">
        <v>3373</v>
      </c>
      <c t="s">
        <v>4</v>
      </c>
      <c s="26" t="s">
        <v>3374</v>
      </c>
      <c s="27" t="s">
        <v>782</v>
      </c>
      <c s="28">
        <v>58.737</v>
      </c>
      <c s="27">
        <v>0.0005</v>
      </c>
      <c s="27">
        <f>ROUND(G332*H332,6)</f>
      </c>
      <c r="L332" s="29">
        <v>0</v>
      </c>
      <c s="24">
        <f>ROUND(ROUND(L332,2)*ROUND(G332,3),2)</f>
      </c>
      <c s="27" t="s">
        <v>2797</v>
      </c>
      <c>
        <f>(M332*21)/100</f>
      </c>
      <c t="s">
        <v>27</v>
      </c>
    </row>
    <row r="333" spans="1:5" ht="12.75" customHeight="1">
      <c r="A333" s="30" t="s">
        <v>56</v>
      </c>
      <c r="E333" s="31" t="s">
        <v>3374</v>
      </c>
    </row>
    <row r="334" spans="1:5" ht="12.75" customHeight="1">
      <c r="A334" s="30" t="s">
        <v>57</v>
      </c>
      <c r="E334" s="32" t="s">
        <v>4</v>
      </c>
    </row>
    <row r="335" spans="5:5" ht="12.75" customHeight="1">
      <c r="E335" s="31" t="s">
        <v>4</v>
      </c>
    </row>
    <row r="336" spans="1:16" ht="12.75" customHeight="1">
      <c r="A336" t="s">
        <v>50</v>
      </c>
      <c s="6" t="s">
        <v>397</v>
      </c>
      <c s="6" t="s">
        <v>3375</v>
      </c>
      <c t="s">
        <v>4</v>
      </c>
      <c s="26" t="s">
        <v>3376</v>
      </c>
      <c s="27" t="s">
        <v>782</v>
      </c>
      <c s="28">
        <v>115.83</v>
      </c>
      <c s="27">
        <v>0</v>
      </c>
      <c s="27">
        <f>ROUND(G336*H336,6)</f>
      </c>
      <c r="L336" s="29">
        <v>0</v>
      </c>
      <c s="24">
        <f>ROUND(ROUND(L336,2)*ROUND(G336,3),2)</f>
      </c>
      <c s="27" t="s">
        <v>2797</v>
      </c>
      <c>
        <f>(M336*21)/100</f>
      </c>
      <c t="s">
        <v>27</v>
      </c>
    </row>
    <row r="337" spans="1:5" ht="12.75" customHeight="1">
      <c r="A337" s="30" t="s">
        <v>56</v>
      </c>
      <c r="E337" s="31" t="s">
        <v>3377</v>
      </c>
    </row>
    <row r="338" spans="1:5" ht="12.75" customHeight="1">
      <c r="A338" s="30" t="s">
        <v>57</v>
      </c>
      <c r="E338" s="32" t="s">
        <v>4</v>
      </c>
    </row>
    <row r="339" spans="5:5" ht="12.75" customHeight="1">
      <c r="E339" s="31" t="s">
        <v>3378</v>
      </c>
    </row>
    <row r="340" spans="1:16" ht="12.75" customHeight="1">
      <c r="A340" t="s">
        <v>50</v>
      </c>
      <c s="6" t="s">
        <v>398</v>
      </c>
      <c s="6" t="s">
        <v>3379</v>
      </c>
      <c t="s">
        <v>4</v>
      </c>
      <c s="26" t="s">
        <v>3380</v>
      </c>
      <c s="27" t="s">
        <v>782</v>
      </c>
      <c s="28">
        <v>33</v>
      </c>
      <c s="27">
        <v>0</v>
      </c>
      <c s="27">
        <f>ROUND(G340*H340,6)</f>
      </c>
      <c r="L340" s="29">
        <v>0</v>
      </c>
      <c s="24">
        <f>ROUND(ROUND(L340,2)*ROUND(G340,3),2)</f>
      </c>
      <c s="27" t="s">
        <v>2797</v>
      </c>
      <c>
        <f>(M340*21)/100</f>
      </c>
      <c t="s">
        <v>27</v>
      </c>
    </row>
    <row r="341" spans="1:5" ht="12.75" customHeight="1">
      <c r="A341" s="30" t="s">
        <v>56</v>
      </c>
      <c r="E341" s="31" t="s">
        <v>3381</v>
      </c>
    </row>
    <row r="342" spans="1:5" ht="12.75" customHeight="1">
      <c r="A342" s="30" t="s">
        <v>57</v>
      </c>
      <c r="E342" s="32" t="s">
        <v>4</v>
      </c>
    </row>
    <row r="343" spans="5:5" ht="12.75" customHeight="1">
      <c r="E343" s="31" t="s">
        <v>3378</v>
      </c>
    </row>
    <row r="344" spans="1:16" ht="12.75" customHeight="1">
      <c r="A344" t="s">
        <v>50</v>
      </c>
      <c s="6" t="s">
        <v>399</v>
      </c>
      <c s="6" t="s">
        <v>3382</v>
      </c>
      <c t="s">
        <v>4</v>
      </c>
      <c s="26" t="s">
        <v>3383</v>
      </c>
      <c s="27" t="s">
        <v>782</v>
      </c>
      <c s="28">
        <v>231.66</v>
      </c>
      <c s="27">
        <v>0.0004</v>
      </c>
      <c s="27">
        <f>ROUND(G344*H344,6)</f>
      </c>
      <c r="L344" s="29">
        <v>0</v>
      </c>
      <c s="24">
        <f>ROUND(ROUND(L344,2)*ROUND(G344,3),2)</f>
      </c>
      <c s="27" t="s">
        <v>2797</v>
      </c>
      <c>
        <f>(M344*21)/100</f>
      </c>
      <c t="s">
        <v>27</v>
      </c>
    </row>
    <row r="345" spans="1:5" ht="12.75" customHeight="1">
      <c r="A345" s="30" t="s">
        <v>56</v>
      </c>
      <c r="E345" s="31" t="s">
        <v>3384</v>
      </c>
    </row>
    <row r="346" spans="1:5" ht="12.75" customHeight="1">
      <c r="A346" s="30" t="s">
        <v>57</v>
      </c>
      <c r="E346" s="32" t="s">
        <v>4</v>
      </c>
    </row>
    <row r="347" spans="5:5" ht="12.75" customHeight="1">
      <c r="E347" s="31" t="s">
        <v>3385</v>
      </c>
    </row>
    <row r="348" spans="1:16" ht="12.75" customHeight="1">
      <c r="A348" t="s">
        <v>50</v>
      </c>
      <c s="6" t="s">
        <v>400</v>
      </c>
      <c s="6" t="s">
        <v>3386</v>
      </c>
      <c t="s">
        <v>4</v>
      </c>
      <c s="26" t="s">
        <v>3387</v>
      </c>
      <c s="27" t="s">
        <v>782</v>
      </c>
      <c s="28">
        <v>66</v>
      </c>
      <c s="27">
        <v>0.0004</v>
      </c>
      <c s="27">
        <f>ROUND(G348*H348,6)</f>
      </c>
      <c r="L348" s="29">
        <v>0</v>
      </c>
      <c s="24">
        <f>ROUND(ROUND(L348,2)*ROUND(G348,3),2)</f>
      </c>
      <c s="27" t="s">
        <v>2797</v>
      </c>
      <c>
        <f>(M348*21)/100</f>
      </c>
      <c t="s">
        <v>27</v>
      </c>
    </row>
    <row r="349" spans="1:5" ht="12.75" customHeight="1">
      <c r="A349" s="30" t="s">
        <v>56</v>
      </c>
      <c r="E349" s="31" t="s">
        <v>3388</v>
      </c>
    </row>
    <row r="350" spans="1:5" ht="12.75" customHeight="1">
      <c r="A350" s="30" t="s">
        <v>57</v>
      </c>
      <c r="E350" s="32" t="s">
        <v>4</v>
      </c>
    </row>
    <row r="351" spans="5:5" ht="12.75" customHeight="1">
      <c r="E351" s="31" t="s">
        <v>3385</v>
      </c>
    </row>
    <row r="352" spans="1:16" ht="12.75" customHeight="1">
      <c r="A352" t="s">
        <v>50</v>
      </c>
      <c s="6" t="s">
        <v>401</v>
      </c>
      <c s="6" t="s">
        <v>3393</v>
      </c>
      <c t="s">
        <v>4</v>
      </c>
      <c s="26" t="s">
        <v>3394</v>
      </c>
      <c s="27" t="s">
        <v>782</v>
      </c>
      <c s="28">
        <v>52.74</v>
      </c>
      <c s="27">
        <v>0</v>
      </c>
      <c s="27">
        <f>ROUND(G352*H352,6)</f>
      </c>
      <c r="L352" s="29">
        <v>0</v>
      </c>
      <c s="24">
        <f>ROUND(ROUND(L352,2)*ROUND(G352,3),2)</f>
      </c>
      <c s="27" t="s">
        <v>2797</v>
      </c>
      <c>
        <f>(M352*21)/100</f>
      </c>
      <c t="s">
        <v>27</v>
      </c>
    </row>
    <row r="353" spans="1:5" ht="12.75" customHeight="1">
      <c r="A353" s="30" t="s">
        <v>56</v>
      </c>
      <c r="E353" s="31" t="s">
        <v>3395</v>
      </c>
    </row>
    <row r="354" spans="1:5" ht="12.75" customHeight="1">
      <c r="A354" s="30" t="s">
        <v>57</v>
      </c>
      <c r="E354" s="32" t="s">
        <v>4</v>
      </c>
    </row>
    <row r="355" spans="5:5" ht="12.75" customHeight="1">
      <c r="E355" s="31" t="s">
        <v>3392</v>
      </c>
    </row>
    <row r="356" spans="1:16" ht="12.75" customHeight="1">
      <c r="A356" t="s">
        <v>50</v>
      </c>
      <c s="6" t="s">
        <v>402</v>
      </c>
      <c s="6" t="s">
        <v>3396</v>
      </c>
      <c t="s">
        <v>4</v>
      </c>
      <c s="26" t="s">
        <v>3397</v>
      </c>
      <c s="27" t="s">
        <v>782</v>
      </c>
      <c s="28">
        <v>31.45</v>
      </c>
      <c s="27">
        <v>0</v>
      </c>
      <c s="27">
        <f>ROUND(G356*H356,6)</f>
      </c>
      <c r="L356" s="29">
        <v>0</v>
      </c>
      <c s="24">
        <f>ROUND(ROUND(L356,2)*ROUND(G356,3),2)</f>
      </c>
      <c s="27" t="s">
        <v>2797</v>
      </c>
      <c>
        <f>(M356*21)/100</f>
      </c>
      <c t="s">
        <v>27</v>
      </c>
    </row>
    <row r="357" spans="1:5" ht="12.75" customHeight="1">
      <c r="A357" s="30" t="s">
        <v>56</v>
      </c>
      <c r="E357" s="31" t="s">
        <v>3398</v>
      </c>
    </row>
    <row r="358" spans="1:5" ht="12.75" customHeight="1">
      <c r="A358" s="30" t="s">
        <v>57</v>
      </c>
      <c r="E358" s="32" t="s">
        <v>4</v>
      </c>
    </row>
    <row r="359" spans="5:5" ht="12.75" customHeight="1">
      <c r="E359" s="31" t="s">
        <v>3399</v>
      </c>
    </row>
    <row r="360" spans="1:16" ht="12.75" customHeight="1">
      <c r="A360" t="s">
        <v>50</v>
      </c>
      <c s="6" t="s">
        <v>403</v>
      </c>
      <c s="6" t="s">
        <v>3400</v>
      </c>
      <c t="s">
        <v>4</v>
      </c>
      <c s="26" t="s">
        <v>3401</v>
      </c>
      <c s="27" t="s">
        <v>782</v>
      </c>
      <c s="28">
        <v>55.94</v>
      </c>
      <c s="27">
        <v>0</v>
      </c>
      <c s="27">
        <f>ROUND(G360*H360,6)</f>
      </c>
      <c r="L360" s="29">
        <v>0</v>
      </c>
      <c s="24">
        <f>ROUND(ROUND(L360,2)*ROUND(G360,3),2)</f>
      </c>
      <c s="27" t="s">
        <v>2797</v>
      </c>
      <c>
        <f>(M360*21)/100</f>
      </c>
      <c t="s">
        <v>27</v>
      </c>
    </row>
    <row r="361" spans="1:5" ht="12.75" customHeight="1">
      <c r="A361" s="30" t="s">
        <v>56</v>
      </c>
      <c r="E361" s="31" t="s">
        <v>3402</v>
      </c>
    </row>
    <row r="362" spans="1:5" ht="12.75" customHeight="1">
      <c r="A362" s="30" t="s">
        <v>57</v>
      </c>
      <c r="E362" s="32" t="s">
        <v>4</v>
      </c>
    </row>
    <row r="363" spans="5:5" ht="12.75" customHeight="1">
      <c r="E363" s="31" t="s">
        <v>3399</v>
      </c>
    </row>
    <row r="364" spans="1:16" ht="12.75" customHeight="1">
      <c r="A364" t="s">
        <v>50</v>
      </c>
      <c s="6" t="s">
        <v>404</v>
      </c>
      <c s="6" t="s">
        <v>3403</v>
      </c>
      <c t="s">
        <v>4</v>
      </c>
      <c s="26" t="s">
        <v>3404</v>
      </c>
      <c s="27" t="s">
        <v>782</v>
      </c>
      <c s="28">
        <v>29.26</v>
      </c>
      <c s="27">
        <v>0</v>
      </c>
      <c s="27">
        <f>ROUND(G364*H364,6)</f>
      </c>
      <c r="L364" s="29">
        <v>0</v>
      </c>
      <c s="24">
        <f>ROUND(ROUND(L364,2)*ROUND(G364,3),2)</f>
      </c>
      <c s="27" t="s">
        <v>2797</v>
      </c>
      <c>
        <f>(M364*21)/100</f>
      </c>
      <c t="s">
        <v>27</v>
      </c>
    </row>
    <row r="365" spans="1:5" ht="12.75" customHeight="1">
      <c r="A365" s="30" t="s">
        <v>56</v>
      </c>
      <c r="E365" s="31" t="s">
        <v>3405</v>
      </c>
    </row>
    <row r="366" spans="1:5" ht="12.75" customHeight="1">
      <c r="A366" s="30" t="s">
        <v>57</v>
      </c>
      <c r="E366" s="32" t="s">
        <v>4</v>
      </c>
    </row>
    <row r="367" spans="5:5" ht="12.75" customHeight="1">
      <c r="E367" s="31" t="s">
        <v>3399</v>
      </c>
    </row>
    <row r="368" spans="1:16" ht="12.75" customHeight="1">
      <c r="A368" t="s">
        <v>50</v>
      </c>
      <c s="6" t="s">
        <v>405</v>
      </c>
      <c s="6" t="s">
        <v>3406</v>
      </c>
      <c t="s">
        <v>4</v>
      </c>
      <c s="26" t="s">
        <v>3407</v>
      </c>
      <c s="27" t="s">
        <v>782</v>
      </c>
      <c s="28">
        <v>141.78</v>
      </c>
      <c s="27">
        <v>0.00452</v>
      </c>
      <c s="27">
        <f>ROUND(G368*H368,6)</f>
      </c>
      <c r="L368" s="29">
        <v>0</v>
      </c>
      <c s="24">
        <f>ROUND(ROUND(L368,2)*ROUND(G368,3),2)</f>
      </c>
      <c s="27" t="s">
        <v>2797</v>
      </c>
      <c>
        <f>(M368*21)/100</f>
      </c>
      <c t="s">
        <v>27</v>
      </c>
    </row>
    <row r="369" spans="1:5" ht="12.75" customHeight="1">
      <c r="A369" s="30" t="s">
        <v>56</v>
      </c>
      <c r="E369" s="31" t="s">
        <v>3408</v>
      </c>
    </row>
    <row r="370" spans="1:5" ht="12.75" customHeight="1">
      <c r="A370" s="30" t="s">
        <v>57</v>
      </c>
      <c r="E370" s="32" t="s">
        <v>4</v>
      </c>
    </row>
    <row r="371" spans="5:5" ht="12.75" customHeight="1">
      <c r="E371" s="31" t="s">
        <v>4</v>
      </c>
    </row>
    <row r="372" spans="1:16" ht="12.75" customHeight="1">
      <c r="A372" t="s">
        <v>50</v>
      </c>
      <c s="6" t="s">
        <v>406</v>
      </c>
      <c s="6" t="s">
        <v>3409</v>
      </c>
      <c t="s">
        <v>4</v>
      </c>
      <c s="26" t="s">
        <v>3410</v>
      </c>
      <c s="27" t="s">
        <v>782</v>
      </c>
      <c s="28">
        <v>130.6</v>
      </c>
      <c s="27">
        <v>0.00452</v>
      </c>
      <c s="27">
        <f>ROUND(G372*H372,6)</f>
      </c>
      <c r="L372" s="29">
        <v>0</v>
      </c>
      <c s="24">
        <f>ROUND(ROUND(L372,2)*ROUND(G372,3),2)</f>
      </c>
      <c s="27" t="s">
        <v>2797</v>
      </c>
      <c>
        <f>(M372*21)/100</f>
      </c>
      <c t="s">
        <v>27</v>
      </c>
    </row>
    <row r="373" spans="1:5" ht="12.75" customHeight="1">
      <c r="A373" s="30" t="s">
        <v>56</v>
      </c>
      <c r="E373" s="31" t="s">
        <v>3411</v>
      </c>
    </row>
    <row r="374" spans="1:5" ht="12.75" customHeight="1">
      <c r="A374" s="30" t="s">
        <v>57</v>
      </c>
      <c r="E374" s="32" t="s">
        <v>4</v>
      </c>
    </row>
    <row r="375" spans="5:5" ht="12.75" customHeight="1">
      <c r="E375" s="31" t="s">
        <v>4</v>
      </c>
    </row>
    <row r="376" spans="1:13" ht="12.75" customHeight="1">
      <c r="A376" t="s">
        <v>47</v>
      </c>
      <c r="C376" s="7" t="s">
        <v>3412</v>
      </c>
      <c r="E376" s="25" t="s">
        <v>3413</v>
      </c>
      <c r="J376" s="24">
        <f>0</f>
      </c>
      <c s="24">
        <f>0</f>
      </c>
      <c s="24">
        <f>0+L377+L381+L385+L389+L393+L397+L401+L405+L409+L413+L417+L421</f>
      </c>
      <c s="24">
        <f>0+M377+M381+M385+M389+M393+M397+M401+M405+M409+M413+M417+M421</f>
      </c>
    </row>
    <row r="377" spans="1:16" ht="12.75" customHeight="1">
      <c r="A377" t="s">
        <v>50</v>
      </c>
      <c s="6" t="s">
        <v>407</v>
      </c>
      <c s="6" t="s">
        <v>3362</v>
      </c>
      <c t="s">
        <v>4</v>
      </c>
      <c s="26" t="s">
        <v>3363</v>
      </c>
      <c s="27" t="s">
        <v>3364</v>
      </c>
      <c s="28">
        <v>8.19</v>
      </c>
      <c s="27">
        <v>0.001</v>
      </c>
      <c s="27">
        <f>ROUND(G377*H377,6)</f>
      </c>
      <c r="L377" s="29">
        <v>0</v>
      </c>
      <c s="24">
        <f>ROUND(ROUND(L377,2)*ROUND(G377,3),2)</f>
      </c>
      <c s="27" t="s">
        <v>2797</v>
      </c>
      <c>
        <f>(M377*21)/100</f>
      </c>
      <c t="s">
        <v>27</v>
      </c>
    </row>
    <row r="378" spans="1:5" ht="12.75" customHeight="1">
      <c r="A378" s="30" t="s">
        <v>56</v>
      </c>
      <c r="E378" s="31" t="s">
        <v>3363</v>
      </c>
    </row>
    <row r="379" spans="1:5" ht="12.75" customHeight="1">
      <c r="A379" s="30" t="s">
        <v>57</v>
      </c>
      <c r="E379" s="32" t="s">
        <v>4</v>
      </c>
    </row>
    <row r="380" spans="5:5" ht="12.75" customHeight="1">
      <c r="E380" s="31" t="s">
        <v>4</v>
      </c>
    </row>
    <row r="381" spans="1:16" ht="12.75" customHeight="1">
      <c r="A381" t="s">
        <v>50</v>
      </c>
      <c s="6" t="s">
        <v>408</v>
      </c>
      <c s="6" t="s">
        <v>3414</v>
      </c>
      <c t="s">
        <v>4</v>
      </c>
      <c s="26" t="s">
        <v>3415</v>
      </c>
      <c s="27" t="s">
        <v>782</v>
      </c>
      <c s="28">
        <v>38.712</v>
      </c>
      <c s="27">
        <v>0.0022</v>
      </c>
      <c s="27">
        <f>ROUND(G381*H381,6)</f>
      </c>
      <c r="L381" s="29">
        <v>0</v>
      </c>
      <c s="24">
        <f>ROUND(ROUND(L381,2)*ROUND(G381,3),2)</f>
      </c>
      <c s="27" t="s">
        <v>2797</v>
      </c>
      <c>
        <f>(M381*21)/100</f>
      </c>
      <c t="s">
        <v>27</v>
      </c>
    </row>
    <row r="382" spans="1:5" ht="12.75" customHeight="1">
      <c r="A382" s="30" t="s">
        <v>56</v>
      </c>
      <c r="E382" s="31" t="s">
        <v>3415</v>
      </c>
    </row>
    <row r="383" spans="1:5" ht="12.75" customHeight="1">
      <c r="A383" s="30" t="s">
        <v>57</v>
      </c>
      <c r="E383" s="32" t="s">
        <v>4</v>
      </c>
    </row>
    <row r="384" spans="5:5" ht="12.75" customHeight="1">
      <c r="E384" s="31" t="s">
        <v>4</v>
      </c>
    </row>
    <row r="385" spans="1:16" ht="12.75" customHeight="1">
      <c r="A385" t="s">
        <v>50</v>
      </c>
      <c s="6" t="s">
        <v>411</v>
      </c>
      <c s="6" t="s">
        <v>3367</v>
      </c>
      <c t="s">
        <v>4</v>
      </c>
      <c s="26" t="s">
        <v>3368</v>
      </c>
      <c s="27" t="s">
        <v>782</v>
      </c>
      <c s="28">
        <v>27.95</v>
      </c>
      <c s="27">
        <v>0.001</v>
      </c>
      <c s="27">
        <f>ROUND(G385*H385,6)</f>
      </c>
      <c r="L385" s="29">
        <v>0</v>
      </c>
      <c s="24">
        <f>ROUND(ROUND(L385,2)*ROUND(G385,3),2)</f>
      </c>
      <c s="27" t="s">
        <v>2797</v>
      </c>
      <c>
        <f>(M385*21)/100</f>
      </c>
      <c t="s">
        <v>27</v>
      </c>
    </row>
    <row r="386" spans="1:5" ht="12.75" customHeight="1">
      <c r="A386" s="30" t="s">
        <v>56</v>
      </c>
      <c r="E386" s="31" t="s">
        <v>3368</v>
      </c>
    </row>
    <row r="387" spans="1:5" ht="12.75" customHeight="1">
      <c r="A387" s="30" t="s">
        <v>57</v>
      </c>
      <c r="E387" s="32" t="s">
        <v>4</v>
      </c>
    </row>
    <row r="388" spans="5:5" ht="12.75" customHeight="1">
      <c r="E388" s="31" t="s">
        <v>4</v>
      </c>
    </row>
    <row r="389" spans="1:16" ht="12.75" customHeight="1">
      <c r="A389" t="s">
        <v>50</v>
      </c>
      <c s="6" t="s">
        <v>414</v>
      </c>
      <c s="6" t="s">
        <v>3371</v>
      </c>
      <c t="s">
        <v>4</v>
      </c>
      <c s="26" t="s">
        <v>3372</v>
      </c>
      <c s="27" t="s">
        <v>782</v>
      </c>
      <c s="28">
        <v>38.712</v>
      </c>
      <c s="27">
        <v>0.0003</v>
      </c>
      <c s="27">
        <f>ROUND(G389*H389,6)</f>
      </c>
      <c r="L389" s="29">
        <v>0</v>
      </c>
      <c s="24">
        <f>ROUND(ROUND(L389,2)*ROUND(G389,3),2)</f>
      </c>
      <c s="27" t="s">
        <v>2797</v>
      </c>
      <c>
        <f>(M389*21)/100</f>
      </c>
      <c t="s">
        <v>27</v>
      </c>
    </row>
    <row r="390" spans="1:5" ht="12.75" customHeight="1">
      <c r="A390" s="30" t="s">
        <v>56</v>
      </c>
      <c r="E390" s="31" t="s">
        <v>3372</v>
      </c>
    </row>
    <row r="391" spans="1:5" ht="12.75" customHeight="1">
      <c r="A391" s="30" t="s">
        <v>57</v>
      </c>
      <c r="E391" s="32" t="s">
        <v>4</v>
      </c>
    </row>
    <row r="392" spans="5:5" ht="12.75" customHeight="1">
      <c r="E392" s="31" t="s">
        <v>4</v>
      </c>
    </row>
    <row r="393" spans="1:16" ht="12.75" customHeight="1">
      <c r="A393" t="s">
        <v>50</v>
      </c>
      <c s="6" t="s">
        <v>415</v>
      </c>
      <c s="6" t="s">
        <v>3416</v>
      </c>
      <c t="s">
        <v>4</v>
      </c>
      <c s="26" t="s">
        <v>3417</v>
      </c>
      <c s="27" t="s">
        <v>782</v>
      </c>
      <c s="28">
        <v>32.759</v>
      </c>
      <c s="27">
        <v>0</v>
      </c>
      <c s="27">
        <f>ROUND(G393*H393,6)</f>
      </c>
      <c r="L393" s="29">
        <v>0</v>
      </c>
      <c s="24">
        <f>ROUND(ROUND(L393,2)*ROUND(G393,3),2)</f>
      </c>
      <c s="27" t="s">
        <v>2797</v>
      </c>
      <c>
        <f>(M393*21)/100</f>
      </c>
      <c t="s">
        <v>27</v>
      </c>
    </row>
    <row r="394" spans="1:5" ht="12.75" customHeight="1">
      <c r="A394" s="30" t="s">
        <v>56</v>
      </c>
      <c r="E394" s="31" t="s">
        <v>3418</v>
      </c>
    </row>
    <row r="395" spans="1:5" ht="12.75" customHeight="1">
      <c r="A395" s="30" t="s">
        <v>57</v>
      </c>
      <c r="E395" s="32" t="s">
        <v>4</v>
      </c>
    </row>
    <row r="396" spans="5:5" ht="12.75" customHeight="1">
      <c r="E396" s="31" t="s">
        <v>3419</v>
      </c>
    </row>
    <row r="397" spans="1:16" ht="12.75" customHeight="1">
      <c r="A397" t="s">
        <v>50</v>
      </c>
      <c s="6" t="s">
        <v>1530</v>
      </c>
      <c s="6" t="s">
        <v>3420</v>
      </c>
      <c t="s">
        <v>4</v>
      </c>
      <c s="26" t="s">
        <v>3421</v>
      </c>
      <c s="27" t="s">
        <v>782</v>
      </c>
      <c s="28">
        <v>24.304</v>
      </c>
      <c s="27">
        <v>0.00036</v>
      </c>
      <c s="27">
        <f>ROUND(G397*H397,6)</f>
      </c>
      <c r="L397" s="29">
        <v>0</v>
      </c>
      <c s="24">
        <f>ROUND(ROUND(L397,2)*ROUND(G397,3),2)</f>
      </c>
      <c s="27" t="s">
        <v>2797</v>
      </c>
      <c>
        <f>(M397*21)/100</f>
      </c>
      <c t="s">
        <v>27</v>
      </c>
    </row>
    <row r="398" spans="1:5" ht="12.75" customHeight="1">
      <c r="A398" s="30" t="s">
        <v>56</v>
      </c>
      <c r="E398" s="31" t="s">
        <v>3422</v>
      </c>
    </row>
    <row r="399" spans="1:5" ht="12.75" customHeight="1">
      <c r="A399" s="30" t="s">
        <v>57</v>
      </c>
      <c r="E399" s="32" t="s">
        <v>4</v>
      </c>
    </row>
    <row r="400" spans="5:5" ht="12.75" customHeight="1">
      <c r="E400" s="31" t="s">
        <v>3423</v>
      </c>
    </row>
    <row r="401" spans="1:16" ht="12.75" customHeight="1">
      <c r="A401" t="s">
        <v>50</v>
      </c>
      <c s="6" t="s">
        <v>1531</v>
      </c>
      <c s="6" t="s">
        <v>3424</v>
      </c>
      <c t="s">
        <v>4</v>
      </c>
      <c s="26" t="s">
        <v>3425</v>
      </c>
      <c s="27" t="s">
        <v>82</v>
      </c>
      <c s="28">
        <v>13.42</v>
      </c>
      <c s="27">
        <v>0.0006</v>
      </c>
      <c s="27">
        <f>ROUND(G401*H401,6)</f>
      </c>
      <c r="L401" s="29">
        <v>0</v>
      </c>
      <c s="24">
        <f>ROUND(ROUND(L401,2)*ROUND(G401,3),2)</f>
      </c>
      <c s="27" t="s">
        <v>2797</v>
      </c>
      <c>
        <f>(M401*21)/100</f>
      </c>
      <c t="s">
        <v>27</v>
      </c>
    </row>
    <row r="402" spans="1:5" ht="12.75" customHeight="1">
      <c r="A402" s="30" t="s">
        <v>56</v>
      </c>
      <c r="E402" s="31" t="s">
        <v>3426</v>
      </c>
    </row>
    <row r="403" spans="1:5" ht="12.75" customHeight="1">
      <c r="A403" s="30" t="s">
        <v>57</v>
      </c>
      <c r="E403" s="32" t="s">
        <v>4</v>
      </c>
    </row>
    <row r="404" spans="5:5" ht="12.75" customHeight="1">
      <c r="E404" s="31" t="s">
        <v>3427</v>
      </c>
    </row>
    <row r="405" spans="1:16" ht="12.75" customHeight="1">
      <c r="A405" t="s">
        <v>50</v>
      </c>
      <c s="6" t="s">
        <v>1532</v>
      </c>
      <c s="6" t="s">
        <v>3428</v>
      </c>
      <c t="s">
        <v>4</v>
      </c>
      <c s="26" t="s">
        <v>3429</v>
      </c>
      <c s="27" t="s">
        <v>82</v>
      </c>
      <c s="28">
        <v>13.42</v>
      </c>
      <c s="27">
        <v>0.0006</v>
      </c>
      <c s="27">
        <f>ROUND(G405*H405,6)</f>
      </c>
      <c r="L405" s="29">
        <v>0</v>
      </c>
      <c s="24">
        <f>ROUND(ROUND(L405,2)*ROUND(G405,3),2)</f>
      </c>
      <c s="27" t="s">
        <v>2797</v>
      </c>
      <c>
        <f>(M405*21)/100</f>
      </c>
      <c t="s">
        <v>27</v>
      </c>
    </row>
    <row r="406" spans="1:5" ht="12.75" customHeight="1">
      <c r="A406" s="30" t="s">
        <v>56</v>
      </c>
      <c r="E406" s="31" t="s">
        <v>3430</v>
      </c>
    </row>
    <row r="407" spans="1:5" ht="12.75" customHeight="1">
      <c r="A407" s="30" t="s">
        <v>57</v>
      </c>
      <c r="E407" s="32" t="s">
        <v>4</v>
      </c>
    </row>
    <row r="408" spans="5:5" ht="12.75" customHeight="1">
      <c r="E408" s="31" t="s">
        <v>3427</v>
      </c>
    </row>
    <row r="409" spans="1:16" ht="12.75" customHeight="1">
      <c r="A409" t="s">
        <v>50</v>
      </c>
      <c s="6" t="s">
        <v>1533</v>
      </c>
      <c s="6" t="s">
        <v>3431</v>
      </c>
      <c t="s">
        <v>4</v>
      </c>
      <c s="26" t="s">
        <v>3432</v>
      </c>
      <c s="27" t="s">
        <v>82</v>
      </c>
      <c s="28">
        <v>14.82</v>
      </c>
      <c s="27">
        <v>0.00162</v>
      </c>
      <c s="27">
        <f>ROUND(G409*H409,6)</f>
      </c>
      <c r="L409" s="29">
        <v>0</v>
      </c>
      <c s="24">
        <f>ROUND(ROUND(L409,2)*ROUND(G409,3),2)</f>
      </c>
      <c s="27" t="s">
        <v>2797</v>
      </c>
      <c>
        <f>(M409*21)/100</f>
      </c>
      <c t="s">
        <v>27</v>
      </c>
    </row>
    <row r="410" spans="1:5" ht="12.75" customHeight="1">
      <c r="A410" s="30" t="s">
        <v>56</v>
      </c>
      <c r="E410" s="31" t="s">
        <v>3433</v>
      </c>
    </row>
    <row r="411" spans="1:5" ht="12.75" customHeight="1">
      <c r="A411" s="30" t="s">
        <v>57</v>
      </c>
      <c r="E411" s="32" t="s">
        <v>4</v>
      </c>
    </row>
    <row r="412" spans="5:5" ht="12.75" customHeight="1">
      <c r="E412" s="31" t="s">
        <v>3427</v>
      </c>
    </row>
    <row r="413" spans="1:16" ht="12.75" customHeight="1">
      <c r="A413" t="s">
        <v>50</v>
      </c>
      <c s="6" t="s">
        <v>1535</v>
      </c>
      <c s="6" t="s">
        <v>3434</v>
      </c>
      <c t="s">
        <v>4</v>
      </c>
      <c s="26" t="s">
        <v>3435</v>
      </c>
      <c s="27" t="s">
        <v>782</v>
      </c>
      <c s="28">
        <v>11.432</v>
      </c>
      <c s="27">
        <v>0.00015</v>
      </c>
      <c s="27">
        <f>ROUND(G413*H413,6)</f>
      </c>
      <c r="L413" s="29">
        <v>0</v>
      </c>
      <c s="24">
        <f>ROUND(ROUND(L413,2)*ROUND(G413,3),2)</f>
      </c>
      <c s="27" t="s">
        <v>2797</v>
      </c>
      <c>
        <f>(M413*21)/100</f>
      </c>
      <c t="s">
        <v>27</v>
      </c>
    </row>
    <row r="414" spans="1:5" ht="12.75" customHeight="1">
      <c r="A414" s="30" t="s">
        <v>56</v>
      </c>
      <c r="E414" s="31" t="s">
        <v>3436</v>
      </c>
    </row>
    <row r="415" spans="1:5" ht="12.75" customHeight="1">
      <c r="A415" s="30" t="s">
        <v>57</v>
      </c>
      <c r="E415" s="32" t="s">
        <v>4</v>
      </c>
    </row>
    <row r="416" spans="5:5" ht="12.75" customHeight="1">
      <c r="E416" s="31" t="s">
        <v>3437</v>
      </c>
    </row>
    <row r="417" spans="1:16" ht="12.75" customHeight="1">
      <c r="A417" t="s">
        <v>50</v>
      </c>
      <c s="6" t="s">
        <v>1539</v>
      </c>
      <c s="6" t="s">
        <v>3438</v>
      </c>
      <c t="s">
        <v>4</v>
      </c>
      <c s="26" t="s">
        <v>3439</v>
      </c>
      <c s="27" t="s">
        <v>782</v>
      </c>
      <c s="28">
        <v>22.231</v>
      </c>
      <c s="27">
        <v>0.00042</v>
      </c>
      <c s="27">
        <f>ROUND(G417*H417,6)</f>
      </c>
      <c r="L417" s="29">
        <v>0</v>
      </c>
      <c s="24">
        <f>ROUND(ROUND(L417,2)*ROUND(G417,3),2)</f>
      </c>
      <c s="27" t="s">
        <v>2797</v>
      </c>
      <c>
        <f>(M417*21)/100</f>
      </c>
      <c t="s">
        <v>27</v>
      </c>
    </row>
    <row r="418" spans="1:5" ht="12.75" customHeight="1">
      <c r="A418" s="30" t="s">
        <v>56</v>
      </c>
      <c r="E418" s="31" t="s">
        <v>3440</v>
      </c>
    </row>
    <row r="419" spans="1:5" ht="12.75" customHeight="1">
      <c r="A419" s="30" t="s">
        <v>57</v>
      </c>
      <c r="E419" s="32" t="s">
        <v>4</v>
      </c>
    </row>
    <row r="420" spans="5:5" ht="12.75" customHeight="1">
      <c r="E420" s="31" t="s">
        <v>3437</v>
      </c>
    </row>
    <row r="421" spans="1:16" ht="12.75" customHeight="1">
      <c r="A421" t="s">
        <v>50</v>
      </c>
      <c s="6" t="s">
        <v>1542</v>
      </c>
      <c s="6" t="s">
        <v>3441</v>
      </c>
      <c t="s">
        <v>4</v>
      </c>
      <c s="26" t="s">
        <v>3442</v>
      </c>
      <c s="27" t="s">
        <v>782</v>
      </c>
      <c s="28">
        <v>33.663</v>
      </c>
      <c s="27">
        <v>0</v>
      </c>
      <c s="27">
        <f>ROUND(G421*H421,6)</f>
      </c>
      <c r="L421" s="29">
        <v>0</v>
      </c>
      <c s="24">
        <f>ROUND(ROUND(L421,2)*ROUND(G421,3),2)</f>
      </c>
      <c s="27" t="s">
        <v>2797</v>
      </c>
      <c>
        <f>(M421*21)/100</f>
      </c>
      <c t="s">
        <v>27</v>
      </c>
    </row>
    <row r="422" spans="1:5" ht="12.75" customHeight="1">
      <c r="A422" s="30" t="s">
        <v>56</v>
      </c>
      <c r="E422" s="31" t="s">
        <v>3443</v>
      </c>
    </row>
    <row r="423" spans="1:5" ht="12.75" customHeight="1">
      <c r="A423" s="30" t="s">
        <v>57</v>
      </c>
      <c r="E423" s="32" t="s">
        <v>4</v>
      </c>
    </row>
    <row r="424" spans="5:5" ht="12.75" customHeight="1">
      <c r="E424" s="31" t="s">
        <v>3444</v>
      </c>
    </row>
    <row r="425" spans="1:13" ht="12.75" customHeight="1">
      <c r="A425" t="s">
        <v>47</v>
      </c>
      <c r="C425" s="7" t="s">
        <v>3445</v>
      </c>
      <c r="E425" s="25" t="s">
        <v>3446</v>
      </c>
      <c r="J425" s="24">
        <f>0</f>
      </c>
      <c s="24">
        <f>0</f>
      </c>
      <c s="24">
        <f>0+L426+L430+L434+L438+L442+L446+L450+L454+L458+L462</f>
      </c>
      <c s="24">
        <f>0+M426+M430+M434+M438+M442+M446+M450+M454+M458+M462</f>
      </c>
    </row>
    <row r="426" spans="1:16" ht="12.75" customHeight="1">
      <c r="A426" t="s">
        <v>50</v>
      </c>
      <c s="6" t="s">
        <v>1543</v>
      </c>
      <c s="6" t="s">
        <v>3447</v>
      </c>
      <c t="s">
        <v>4</v>
      </c>
      <c s="26" t="s">
        <v>3448</v>
      </c>
      <c s="27" t="s">
        <v>782</v>
      </c>
      <c s="28">
        <v>23.734</v>
      </c>
      <c s="27">
        <v>0.0024</v>
      </c>
      <c s="27">
        <f>ROUND(G426*H426,6)</f>
      </c>
      <c r="L426" s="29">
        <v>0</v>
      </c>
      <c s="24">
        <f>ROUND(ROUND(L426,2)*ROUND(G426,3),2)</f>
      </c>
      <c s="27" t="s">
        <v>2797</v>
      </c>
      <c>
        <f>(M426*21)/100</f>
      </c>
      <c t="s">
        <v>27</v>
      </c>
    </row>
    <row r="427" spans="1:5" ht="12.75" customHeight="1">
      <c r="A427" s="30" t="s">
        <v>56</v>
      </c>
      <c r="E427" s="31" t="s">
        <v>3448</v>
      </c>
    </row>
    <row r="428" spans="1:5" ht="12.75" customHeight="1">
      <c r="A428" s="30" t="s">
        <v>57</v>
      </c>
      <c r="E428" s="32" t="s">
        <v>4</v>
      </c>
    </row>
    <row r="429" spans="5:5" ht="12.75" customHeight="1">
      <c r="E429" s="31" t="s">
        <v>4</v>
      </c>
    </row>
    <row r="430" spans="1:16" ht="12.75" customHeight="1">
      <c r="A430" t="s">
        <v>50</v>
      </c>
      <c s="6" t="s">
        <v>1545</v>
      </c>
      <c s="6" t="s">
        <v>3449</v>
      </c>
      <c t="s">
        <v>4</v>
      </c>
      <c s="26" t="s">
        <v>3450</v>
      </c>
      <c s="27" t="s">
        <v>66</v>
      </c>
      <c s="28">
        <v>2.298</v>
      </c>
      <c s="27">
        <v>0.025</v>
      </c>
      <c s="27">
        <f>ROUND(G430*H430,6)</f>
      </c>
      <c r="L430" s="29">
        <v>0</v>
      </c>
      <c s="24">
        <f>ROUND(ROUND(L430,2)*ROUND(G430,3),2)</f>
      </c>
      <c s="27" t="s">
        <v>2797</v>
      </c>
      <c>
        <f>(M430*21)/100</f>
      </c>
      <c t="s">
        <v>27</v>
      </c>
    </row>
    <row r="431" spans="1:5" ht="12.75" customHeight="1">
      <c r="A431" s="30" t="s">
        <v>56</v>
      </c>
      <c r="E431" s="31" t="s">
        <v>3450</v>
      </c>
    </row>
    <row r="432" spans="1:5" ht="12.75" customHeight="1">
      <c r="A432" s="30" t="s">
        <v>57</v>
      </c>
      <c r="E432" s="32" t="s">
        <v>4</v>
      </c>
    </row>
    <row r="433" spans="5:5" ht="12.75" customHeight="1">
      <c r="E433" s="31" t="s">
        <v>4</v>
      </c>
    </row>
    <row r="434" spans="1:16" ht="12.75" customHeight="1">
      <c r="A434" t="s">
        <v>50</v>
      </c>
      <c s="6" t="s">
        <v>1548</v>
      </c>
      <c s="6" t="s">
        <v>3451</v>
      </c>
      <c t="s">
        <v>4</v>
      </c>
      <c s="26" t="s">
        <v>3452</v>
      </c>
      <c s="27" t="s">
        <v>782</v>
      </c>
      <c s="28">
        <v>7.02</v>
      </c>
      <c s="27">
        <v>0.0018</v>
      </c>
      <c s="27">
        <f>ROUND(G434*H434,6)</f>
      </c>
      <c r="L434" s="29">
        <v>0</v>
      </c>
      <c s="24">
        <f>ROUND(ROUND(L434,2)*ROUND(G434,3),2)</f>
      </c>
      <c s="27" t="s">
        <v>2797</v>
      </c>
      <c>
        <f>(M434*21)/100</f>
      </c>
      <c t="s">
        <v>27</v>
      </c>
    </row>
    <row r="435" spans="1:5" ht="12.75" customHeight="1">
      <c r="A435" s="30" t="s">
        <v>56</v>
      </c>
      <c r="E435" s="31" t="s">
        <v>3452</v>
      </c>
    </row>
    <row r="436" spans="1:5" ht="12.75" customHeight="1">
      <c r="A436" s="30" t="s">
        <v>57</v>
      </c>
      <c r="E436" s="32" t="s">
        <v>4</v>
      </c>
    </row>
    <row r="437" spans="5:5" ht="12.75" customHeight="1">
      <c r="E437" s="31" t="s">
        <v>4</v>
      </c>
    </row>
    <row r="438" spans="1:16" ht="12.75" customHeight="1">
      <c r="A438" t="s">
        <v>50</v>
      </c>
      <c s="6" t="s">
        <v>1791</v>
      </c>
      <c s="6" t="s">
        <v>3290</v>
      </c>
      <c t="s">
        <v>4</v>
      </c>
      <c s="26" t="s">
        <v>3291</v>
      </c>
      <c s="27" t="s">
        <v>782</v>
      </c>
      <c s="28">
        <v>30.723</v>
      </c>
      <c s="27">
        <v>0.0024</v>
      </c>
      <c s="27">
        <f>ROUND(G438*H438,6)</f>
      </c>
      <c r="L438" s="29">
        <v>0</v>
      </c>
      <c s="24">
        <f>ROUND(ROUND(L438,2)*ROUND(G438,3),2)</f>
      </c>
      <c s="27" t="s">
        <v>2797</v>
      </c>
      <c>
        <f>(M438*21)/100</f>
      </c>
      <c t="s">
        <v>27</v>
      </c>
    </row>
    <row r="439" spans="1:5" ht="12.75" customHeight="1">
      <c r="A439" s="30" t="s">
        <v>56</v>
      </c>
      <c r="E439" s="31" t="s">
        <v>3291</v>
      </c>
    </row>
    <row r="440" spans="1:5" ht="12.75" customHeight="1">
      <c r="A440" s="30" t="s">
        <v>57</v>
      </c>
      <c r="E440" s="32" t="s">
        <v>4</v>
      </c>
    </row>
    <row r="441" spans="5:5" ht="12.75" customHeight="1">
      <c r="E441" s="31" t="s">
        <v>4</v>
      </c>
    </row>
    <row r="442" spans="1:16" ht="12.75" customHeight="1">
      <c r="A442" t="s">
        <v>50</v>
      </c>
      <c s="6" t="s">
        <v>1792</v>
      </c>
      <c s="6" t="s">
        <v>3453</v>
      </c>
      <c t="s">
        <v>4</v>
      </c>
      <c s="26" t="s">
        <v>3454</v>
      </c>
      <c s="27" t="s">
        <v>66</v>
      </c>
      <c s="28">
        <v>0.087</v>
      </c>
      <c s="27">
        <v>0.03</v>
      </c>
      <c s="27">
        <f>ROUND(G442*H442,6)</f>
      </c>
      <c r="L442" s="29">
        <v>0</v>
      </c>
      <c s="24">
        <f>ROUND(ROUND(L442,2)*ROUND(G442,3),2)</f>
      </c>
      <c s="27" t="s">
        <v>2797</v>
      </c>
      <c>
        <f>(M442*21)/100</f>
      </c>
      <c t="s">
        <v>27</v>
      </c>
    </row>
    <row r="443" spans="1:5" ht="12.75" customHeight="1">
      <c r="A443" s="30" t="s">
        <v>56</v>
      </c>
      <c r="E443" s="31" t="s">
        <v>3454</v>
      </c>
    </row>
    <row r="444" spans="1:5" ht="12.75" customHeight="1">
      <c r="A444" s="30" t="s">
        <v>57</v>
      </c>
      <c r="E444" s="32" t="s">
        <v>4</v>
      </c>
    </row>
    <row r="445" spans="5:5" ht="12.75" customHeight="1">
      <c r="E445" s="31" t="s">
        <v>4</v>
      </c>
    </row>
    <row r="446" spans="1:16" ht="12.75" customHeight="1">
      <c r="A446" t="s">
        <v>50</v>
      </c>
      <c s="6" t="s">
        <v>1793</v>
      </c>
      <c s="6" t="s">
        <v>3455</v>
      </c>
      <c t="s">
        <v>4</v>
      </c>
      <c s="26" t="s">
        <v>3456</v>
      </c>
      <c s="27" t="s">
        <v>782</v>
      </c>
      <c s="28">
        <v>29.26</v>
      </c>
      <c s="27">
        <v>0.006</v>
      </c>
      <c s="27">
        <f>ROUND(G446*H446,6)</f>
      </c>
      <c r="L446" s="29">
        <v>0</v>
      </c>
      <c s="24">
        <f>ROUND(ROUND(L446,2)*ROUND(G446,3),2)</f>
      </c>
      <c s="27" t="s">
        <v>2797</v>
      </c>
      <c>
        <f>(M446*21)/100</f>
      </c>
      <c t="s">
        <v>27</v>
      </c>
    </row>
    <row r="447" spans="1:5" ht="12.75" customHeight="1">
      <c r="A447" s="30" t="s">
        <v>56</v>
      </c>
      <c r="E447" s="31" t="s">
        <v>3457</v>
      </c>
    </row>
    <row r="448" spans="1:5" ht="12.75" customHeight="1">
      <c r="A448" s="30" t="s">
        <v>57</v>
      </c>
      <c r="E448" s="32" t="s">
        <v>4</v>
      </c>
    </row>
    <row r="449" spans="5:5" ht="12.75" customHeight="1">
      <c r="E449" s="31" t="s">
        <v>3458</v>
      </c>
    </row>
    <row r="450" spans="1:16" ht="12.75" customHeight="1">
      <c r="A450" t="s">
        <v>50</v>
      </c>
      <c s="6" t="s">
        <v>1794</v>
      </c>
      <c s="6" t="s">
        <v>3459</v>
      </c>
      <c t="s">
        <v>4</v>
      </c>
      <c s="26" t="s">
        <v>3460</v>
      </c>
      <c s="27" t="s">
        <v>782</v>
      </c>
      <c s="28">
        <v>23.043</v>
      </c>
      <c s="27">
        <v>0.00116</v>
      </c>
      <c s="27">
        <f>ROUND(G450*H450,6)</f>
      </c>
      <c r="L450" s="29">
        <v>0</v>
      </c>
      <c s="24">
        <f>ROUND(ROUND(L450,2)*ROUND(G450,3),2)</f>
      </c>
      <c s="27" t="s">
        <v>2797</v>
      </c>
      <c>
        <f>(M450*21)/100</f>
      </c>
      <c t="s">
        <v>27</v>
      </c>
    </row>
    <row r="451" spans="1:5" ht="12.75" customHeight="1">
      <c r="A451" s="30" t="s">
        <v>56</v>
      </c>
      <c r="E451" s="31" t="s">
        <v>3461</v>
      </c>
    </row>
    <row r="452" spans="1:5" ht="12.75" customHeight="1">
      <c r="A452" s="30" t="s">
        <v>57</v>
      </c>
      <c r="E452" s="32" t="s">
        <v>4</v>
      </c>
    </row>
    <row r="453" spans="5:5" ht="12.75" customHeight="1">
      <c r="E453" s="31" t="s">
        <v>3462</v>
      </c>
    </row>
    <row r="454" spans="1:16" ht="12.75" customHeight="1">
      <c r="A454" t="s">
        <v>50</v>
      </c>
      <c s="6" t="s">
        <v>1795</v>
      </c>
      <c s="6" t="s">
        <v>3463</v>
      </c>
      <c t="s">
        <v>4</v>
      </c>
      <c s="26" t="s">
        <v>3464</v>
      </c>
      <c s="27" t="s">
        <v>782</v>
      </c>
      <c s="28">
        <v>23.043</v>
      </c>
      <c s="27">
        <v>0.00116</v>
      </c>
      <c s="27">
        <f>ROUND(G454*H454,6)</f>
      </c>
      <c r="L454" s="29">
        <v>0</v>
      </c>
      <c s="24">
        <f>ROUND(ROUND(L454,2)*ROUND(G454,3),2)</f>
      </c>
      <c s="27" t="s">
        <v>2797</v>
      </c>
      <c>
        <f>(M454*21)/100</f>
      </c>
      <c t="s">
        <v>27</v>
      </c>
    </row>
    <row r="455" spans="1:5" ht="12.75" customHeight="1">
      <c r="A455" s="30" t="s">
        <v>56</v>
      </c>
      <c r="E455" s="31" t="s">
        <v>3465</v>
      </c>
    </row>
    <row r="456" spans="1:5" ht="12.75" customHeight="1">
      <c r="A456" s="30" t="s">
        <v>57</v>
      </c>
      <c r="E456" s="32" t="s">
        <v>4</v>
      </c>
    </row>
    <row r="457" spans="5:5" ht="12.75" customHeight="1">
      <c r="E457" s="31" t="s">
        <v>3462</v>
      </c>
    </row>
    <row r="458" spans="1:16" ht="12.75" customHeight="1">
      <c r="A458" t="s">
        <v>50</v>
      </c>
      <c s="6" t="s">
        <v>1796</v>
      </c>
      <c s="6" t="s">
        <v>3466</v>
      </c>
      <c t="s">
        <v>4</v>
      </c>
      <c s="26" t="s">
        <v>3467</v>
      </c>
      <c s="27" t="s">
        <v>82</v>
      </c>
      <c s="28">
        <v>13.78</v>
      </c>
      <c s="27">
        <v>0.0001</v>
      </c>
      <c s="27">
        <f>ROUND(G458*H458,6)</f>
      </c>
      <c r="L458" s="29">
        <v>0</v>
      </c>
      <c s="24">
        <f>ROUND(ROUND(L458,2)*ROUND(G458,3),2)</f>
      </c>
      <c s="27" t="s">
        <v>2797</v>
      </c>
      <c>
        <f>(M458*21)/100</f>
      </c>
      <c t="s">
        <v>27</v>
      </c>
    </row>
    <row r="459" spans="1:5" ht="12.75" customHeight="1">
      <c r="A459" s="30" t="s">
        <v>56</v>
      </c>
      <c r="E459" s="31" t="s">
        <v>3468</v>
      </c>
    </row>
    <row r="460" spans="1:5" ht="12.75" customHeight="1">
      <c r="A460" s="30" t="s">
        <v>57</v>
      </c>
      <c r="E460" s="32" t="s">
        <v>4</v>
      </c>
    </row>
    <row r="461" spans="5:5" ht="12.75" customHeight="1">
      <c r="E461" s="31" t="s">
        <v>3462</v>
      </c>
    </row>
    <row r="462" spans="1:16" ht="12.75" customHeight="1">
      <c r="A462" t="s">
        <v>50</v>
      </c>
      <c s="6" t="s">
        <v>1797</v>
      </c>
      <c s="6" t="s">
        <v>3469</v>
      </c>
      <c t="s">
        <v>4</v>
      </c>
      <c s="26" t="s">
        <v>3470</v>
      </c>
      <c s="27" t="s">
        <v>782</v>
      </c>
      <c s="28">
        <v>6.816</v>
      </c>
      <c s="27">
        <v>0.00019</v>
      </c>
      <c s="27">
        <f>ROUND(G462*H462,6)</f>
      </c>
      <c r="L462" s="29">
        <v>0</v>
      </c>
      <c s="24">
        <f>ROUND(ROUND(L462,2)*ROUND(G462,3),2)</f>
      </c>
      <c s="27" t="s">
        <v>2797</v>
      </c>
      <c>
        <f>(M462*21)/100</f>
      </c>
      <c t="s">
        <v>27</v>
      </c>
    </row>
    <row r="463" spans="1:5" ht="12.75" customHeight="1">
      <c r="A463" s="30" t="s">
        <v>56</v>
      </c>
      <c r="E463" s="31" t="s">
        <v>3471</v>
      </c>
    </row>
    <row r="464" spans="1:5" ht="12.75" customHeight="1">
      <c r="A464" s="30" t="s">
        <v>57</v>
      </c>
      <c r="E464" s="32" t="s">
        <v>4</v>
      </c>
    </row>
    <row r="465" spans="5:5" ht="12.75" customHeight="1">
      <c r="E465" s="31" t="s">
        <v>3462</v>
      </c>
    </row>
    <row r="466" spans="1:13" ht="12.75" customHeight="1">
      <c r="A466" t="s">
        <v>47</v>
      </c>
      <c r="C466" s="7" t="s">
        <v>3472</v>
      </c>
      <c r="E466" s="25" t="s">
        <v>3473</v>
      </c>
      <c r="J466" s="24">
        <f>0</f>
      </c>
      <c s="24">
        <f>0</f>
      </c>
      <c s="24">
        <f>0+L467+L471+L475+L479+L483</f>
      </c>
      <c s="24">
        <f>0+M467+M471+M475+M479+M483</f>
      </c>
    </row>
    <row r="467" spans="1:16" ht="12.75" customHeight="1">
      <c r="A467" t="s">
        <v>50</v>
      </c>
      <c s="6" t="s">
        <v>1798</v>
      </c>
      <c s="6" t="s">
        <v>3474</v>
      </c>
      <c t="s">
        <v>4</v>
      </c>
      <c s="26" t="s">
        <v>3475</v>
      </c>
      <c s="27" t="s">
        <v>1085</v>
      </c>
      <c s="28">
        <v>599.751</v>
      </c>
      <c s="27">
        <v>0.001</v>
      </c>
      <c s="27">
        <f>ROUND(G467*H467,6)</f>
      </c>
      <c r="L467" s="29">
        <v>0</v>
      </c>
      <c s="24">
        <f>ROUND(ROUND(L467,2)*ROUND(G467,3),2)</f>
      </c>
      <c s="27" t="s">
        <v>2797</v>
      </c>
      <c>
        <f>(M467*21)/100</f>
      </c>
      <c t="s">
        <v>27</v>
      </c>
    </row>
    <row r="468" spans="1:5" ht="12.75" customHeight="1">
      <c r="A468" s="30" t="s">
        <v>56</v>
      </c>
      <c r="E468" s="31" t="s">
        <v>3475</v>
      </c>
    </row>
    <row r="469" spans="1:5" ht="12.75" customHeight="1">
      <c r="A469" s="30" t="s">
        <v>57</v>
      </c>
      <c r="E469" s="32" t="s">
        <v>4</v>
      </c>
    </row>
    <row r="470" spans="5:5" ht="12.75" customHeight="1">
      <c r="E470" s="31" t="s">
        <v>4</v>
      </c>
    </row>
    <row r="471" spans="1:16" ht="12.75" customHeight="1">
      <c r="A471" t="s">
        <v>50</v>
      </c>
      <c s="6" t="s">
        <v>1799</v>
      </c>
      <c s="6" t="s">
        <v>3476</v>
      </c>
      <c t="s">
        <v>4</v>
      </c>
      <c s="26" t="s">
        <v>3477</v>
      </c>
      <c s="27" t="s">
        <v>782</v>
      </c>
      <c s="28">
        <v>42.078</v>
      </c>
      <c s="27">
        <v>0.00077</v>
      </c>
      <c s="27">
        <f>ROUND(G471*H471,6)</f>
      </c>
      <c r="L471" s="29">
        <v>0</v>
      </c>
      <c s="24">
        <f>ROUND(ROUND(L471,2)*ROUND(G471,3),2)</f>
      </c>
      <c s="27" t="s">
        <v>2797</v>
      </c>
      <c>
        <f>(M471*21)/100</f>
      </c>
      <c t="s">
        <v>27</v>
      </c>
    </row>
    <row r="472" spans="1:5" ht="12.75" customHeight="1">
      <c r="A472" s="30" t="s">
        <v>56</v>
      </c>
      <c r="E472" s="31" t="s">
        <v>3478</v>
      </c>
    </row>
    <row r="473" spans="1:5" ht="12.75" customHeight="1">
      <c r="A473" s="30" t="s">
        <v>57</v>
      </c>
      <c r="E473" s="32" t="s">
        <v>4</v>
      </c>
    </row>
    <row r="474" spans="5:5" ht="12.75" customHeight="1">
      <c r="E474" s="31" t="s">
        <v>4</v>
      </c>
    </row>
    <row r="475" spans="1:16" ht="12.75" customHeight="1">
      <c r="A475" t="s">
        <v>50</v>
      </c>
      <c s="6" t="s">
        <v>1800</v>
      </c>
      <c s="6" t="s">
        <v>3479</v>
      </c>
      <c t="s">
        <v>4</v>
      </c>
      <c s="26" t="s">
        <v>3480</v>
      </c>
      <c s="27" t="s">
        <v>782</v>
      </c>
      <c s="28">
        <v>91.2</v>
      </c>
      <c s="27">
        <v>0.00077</v>
      </c>
      <c s="27">
        <f>ROUND(G475*H475,6)</f>
      </c>
      <c r="L475" s="29">
        <v>0</v>
      </c>
      <c s="24">
        <f>ROUND(ROUND(L475,2)*ROUND(G475,3),2)</f>
      </c>
      <c s="27" t="s">
        <v>2797</v>
      </c>
      <c>
        <f>(M475*21)/100</f>
      </c>
      <c t="s">
        <v>27</v>
      </c>
    </row>
    <row r="476" spans="1:5" ht="12.75" customHeight="1">
      <c r="A476" s="30" t="s">
        <v>56</v>
      </c>
      <c r="E476" s="31" t="s">
        <v>3481</v>
      </c>
    </row>
    <row r="477" spans="1:5" ht="12.75" customHeight="1">
      <c r="A477" s="30" t="s">
        <v>57</v>
      </c>
      <c r="E477" s="32" t="s">
        <v>4</v>
      </c>
    </row>
    <row r="478" spans="5:5" ht="12.75" customHeight="1">
      <c r="E478" s="31" t="s">
        <v>4</v>
      </c>
    </row>
    <row r="479" spans="1:16" ht="12.75" customHeight="1">
      <c r="A479" t="s">
        <v>50</v>
      </c>
      <c s="6" t="s">
        <v>1801</v>
      </c>
      <c s="6" t="s">
        <v>3482</v>
      </c>
      <c t="s">
        <v>4</v>
      </c>
      <c s="26" t="s">
        <v>3483</v>
      </c>
      <c s="27" t="s">
        <v>782</v>
      </c>
      <c s="28">
        <v>42.078</v>
      </c>
      <c s="27">
        <v>0.00014</v>
      </c>
      <c s="27">
        <f>ROUND(G479*H479,6)</f>
      </c>
      <c r="L479" s="29">
        <v>0</v>
      </c>
      <c s="24">
        <f>ROUND(ROUND(L479,2)*ROUND(G479,3),2)</f>
      </c>
      <c s="27" t="s">
        <v>2797</v>
      </c>
      <c>
        <f>(M479*21)/100</f>
      </c>
      <c t="s">
        <v>27</v>
      </c>
    </row>
    <row r="480" spans="1:5" ht="12.75" customHeight="1">
      <c r="A480" s="30" t="s">
        <v>56</v>
      </c>
      <c r="E480" s="31" t="s">
        <v>3484</v>
      </c>
    </row>
    <row r="481" spans="1:5" ht="12.75" customHeight="1">
      <c r="A481" s="30" t="s">
        <v>57</v>
      </c>
      <c r="E481" s="32" t="s">
        <v>4</v>
      </c>
    </row>
    <row r="482" spans="5:5" ht="12.75" customHeight="1">
      <c r="E482" s="31" t="s">
        <v>4</v>
      </c>
    </row>
    <row r="483" spans="1:16" ht="12.75" customHeight="1">
      <c r="A483" t="s">
        <v>50</v>
      </c>
      <c s="6" t="s">
        <v>1802</v>
      </c>
      <c s="6" t="s">
        <v>3485</v>
      </c>
      <c t="s">
        <v>4</v>
      </c>
      <c s="26" t="s">
        <v>3486</v>
      </c>
      <c s="27" t="s">
        <v>782</v>
      </c>
      <c s="28">
        <v>91.2</v>
      </c>
      <c s="27">
        <v>0.00014</v>
      </c>
      <c s="27">
        <f>ROUND(G483*H483,6)</f>
      </c>
      <c r="L483" s="29">
        <v>0</v>
      </c>
      <c s="24">
        <f>ROUND(ROUND(L483,2)*ROUND(G483,3),2)</f>
      </c>
      <c s="27" t="s">
        <v>2797</v>
      </c>
      <c>
        <f>(M483*21)/100</f>
      </c>
      <c t="s">
        <v>27</v>
      </c>
    </row>
    <row r="484" spans="1:5" ht="12.75" customHeight="1">
      <c r="A484" s="30" t="s">
        <v>56</v>
      </c>
      <c r="E484" s="31" t="s">
        <v>3487</v>
      </c>
    </row>
    <row r="485" spans="1:5" ht="12.75" customHeight="1">
      <c r="A485" s="30" t="s">
        <v>57</v>
      </c>
      <c r="E485" s="32" t="s">
        <v>4</v>
      </c>
    </row>
    <row r="486" spans="5:5" ht="12.75" customHeight="1">
      <c r="E486" s="31" t="s">
        <v>4</v>
      </c>
    </row>
    <row r="487" spans="1:13" ht="12.75" customHeight="1">
      <c r="A487" t="s">
        <v>47</v>
      </c>
      <c r="C487" s="7" t="s">
        <v>3488</v>
      </c>
      <c r="E487" s="25" t="s">
        <v>3489</v>
      </c>
      <c r="J487" s="24">
        <f>0</f>
      </c>
      <c s="24">
        <f>0</f>
      </c>
      <c s="24">
        <f>0+L488</f>
      </c>
      <c s="24">
        <f>0+M488</f>
      </c>
    </row>
    <row r="488" spans="1:16" ht="12.75" customHeight="1">
      <c r="A488" t="s">
        <v>50</v>
      </c>
      <c s="6" t="s">
        <v>1803</v>
      </c>
      <c s="6" t="s">
        <v>3490</v>
      </c>
      <c t="s">
        <v>4</v>
      </c>
      <c s="26" t="s">
        <v>3491</v>
      </c>
      <c s="27" t="s">
        <v>98</v>
      </c>
      <c s="28">
        <v>1</v>
      </c>
      <c s="27">
        <v>0.02652</v>
      </c>
      <c s="27">
        <f>ROUND(G488*H488,6)</f>
      </c>
      <c r="L488" s="29">
        <v>0</v>
      </c>
      <c s="24">
        <f>ROUND(ROUND(L488,2)*ROUND(G488,3),2)</f>
      </c>
      <c s="27" t="s">
        <v>2797</v>
      </c>
      <c>
        <f>(M488*21)/100</f>
      </c>
      <c t="s">
        <v>27</v>
      </c>
    </row>
    <row r="489" spans="1:5" ht="12.75" customHeight="1">
      <c r="A489" s="30" t="s">
        <v>56</v>
      </c>
      <c r="E489" s="31" t="s">
        <v>3492</v>
      </c>
    </row>
    <row r="490" spans="1:5" ht="12.75" customHeight="1">
      <c r="A490" s="30" t="s">
        <v>57</v>
      </c>
      <c r="E490" s="32" t="s">
        <v>4</v>
      </c>
    </row>
    <row r="491" spans="5:5" ht="12.75" customHeight="1">
      <c r="E491" s="31" t="s">
        <v>4</v>
      </c>
    </row>
    <row r="492" spans="1:13" ht="12.75" customHeight="1">
      <c r="A492" t="s">
        <v>47</v>
      </c>
      <c r="C492" s="7" t="s">
        <v>3493</v>
      </c>
      <c r="E492" s="25" t="s">
        <v>3494</v>
      </c>
      <c r="J492" s="24">
        <f>0</f>
      </c>
      <c s="24">
        <f>0</f>
      </c>
      <c s="24">
        <f>0+L493+L497+L501+L505+L509+L513+L517+L521+L525+L529+L533+L537+L541+L545+L549</f>
      </c>
      <c s="24">
        <f>0+M493+M497+M501+M505+M509+M513+M517+M521+M525+M529+M533+M537+M541+M545+M549</f>
      </c>
    </row>
    <row r="493" spans="1:16" ht="12.75" customHeight="1">
      <c r="A493" t="s">
        <v>50</v>
      </c>
      <c s="6" t="s">
        <v>1804</v>
      </c>
      <c s="6" t="s">
        <v>5011</v>
      </c>
      <c t="s">
        <v>4</v>
      </c>
      <c s="26" t="s">
        <v>3496</v>
      </c>
      <c s="27" t="s">
        <v>82</v>
      </c>
      <c s="28">
        <v>10</v>
      </c>
      <c s="27">
        <v>0</v>
      </c>
      <c s="27">
        <f>ROUND(G493*H493,6)</f>
      </c>
      <c r="L493" s="29">
        <v>0</v>
      </c>
      <c s="24">
        <f>ROUND(ROUND(L493,2)*ROUND(G493,3),2)</f>
      </c>
      <c s="27" t="s">
        <v>2797</v>
      </c>
      <c>
        <f>(M493*21)/100</f>
      </c>
      <c t="s">
        <v>27</v>
      </c>
    </row>
    <row r="494" spans="1:5" ht="12.75" customHeight="1">
      <c r="A494" s="30" t="s">
        <v>56</v>
      </c>
      <c r="E494" s="31" t="s">
        <v>3496</v>
      </c>
    </row>
    <row r="495" spans="1:5" ht="12.75" customHeight="1">
      <c r="A495" s="30" t="s">
        <v>57</v>
      </c>
      <c r="E495" s="32" t="s">
        <v>4</v>
      </c>
    </row>
    <row r="496" spans="5:5" ht="12.75" customHeight="1">
      <c r="E496" s="31" t="s">
        <v>4</v>
      </c>
    </row>
    <row r="497" spans="1:16" ht="12.75" customHeight="1">
      <c r="A497" t="s">
        <v>50</v>
      </c>
      <c s="6" t="s">
        <v>1805</v>
      </c>
      <c s="6" t="s">
        <v>5012</v>
      </c>
      <c t="s">
        <v>4</v>
      </c>
      <c s="26" t="s">
        <v>3498</v>
      </c>
      <c s="27" t="s">
        <v>82</v>
      </c>
      <c s="28">
        <v>10</v>
      </c>
      <c s="27">
        <v>0</v>
      </c>
      <c s="27">
        <f>ROUND(G497*H497,6)</f>
      </c>
      <c r="L497" s="29">
        <v>0</v>
      </c>
      <c s="24">
        <f>ROUND(ROUND(L497,2)*ROUND(G497,3),2)</f>
      </c>
      <c s="27" t="s">
        <v>2797</v>
      </c>
      <c>
        <f>(M497*21)/100</f>
      </c>
      <c t="s">
        <v>27</v>
      </c>
    </row>
    <row r="498" spans="1:5" ht="12.75" customHeight="1">
      <c r="A498" s="30" t="s">
        <v>56</v>
      </c>
      <c r="E498" s="31" t="s">
        <v>3498</v>
      </c>
    </row>
    <row r="499" spans="1:5" ht="12.75" customHeight="1">
      <c r="A499" s="30" t="s">
        <v>57</v>
      </c>
      <c r="E499" s="32" t="s">
        <v>4</v>
      </c>
    </row>
    <row r="500" spans="5:5" ht="12.75" customHeight="1">
      <c r="E500" s="31" t="s">
        <v>4</v>
      </c>
    </row>
    <row r="501" spans="1:16" ht="12.75" customHeight="1">
      <c r="A501" t="s">
        <v>50</v>
      </c>
      <c s="6" t="s">
        <v>1806</v>
      </c>
      <c s="6" t="s">
        <v>5013</v>
      </c>
      <c t="s">
        <v>4</v>
      </c>
      <c s="26" t="s">
        <v>3500</v>
      </c>
      <c s="27" t="s">
        <v>82</v>
      </c>
      <c s="28">
        <v>10</v>
      </c>
      <c s="27">
        <v>0</v>
      </c>
      <c s="27">
        <f>ROUND(G501*H501,6)</f>
      </c>
      <c r="L501" s="29">
        <v>0</v>
      </c>
      <c s="24">
        <f>ROUND(ROUND(L501,2)*ROUND(G501,3),2)</f>
      </c>
      <c s="27" t="s">
        <v>2797</v>
      </c>
      <c>
        <f>(M501*21)/100</f>
      </c>
      <c t="s">
        <v>27</v>
      </c>
    </row>
    <row r="502" spans="1:5" ht="12.75" customHeight="1">
      <c r="A502" s="30" t="s">
        <v>56</v>
      </c>
      <c r="E502" s="31" t="s">
        <v>3500</v>
      </c>
    </row>
    <row r="503" spans="1:5" ht="12.75" customHeight="1">
      <c r="A503" s="30" t="s">
        <v>57</v>
      </c>
      <c r="E503" s="32" t="s">
        <v>4</v>
      </c>
    </row>
    <row r="504" spans="5:5" ht="12.75" customHeight="1">
      <c r="E504" s="31" t="s">
        <v>4</v>
      </c>
    </row>
    <row r="505" spans="1:16" ht="12.75" customHeight="1">
      <c r="A505" t="s">
        <v>50</v>
      </c>
      <c s="6" t="s">
        <v>1807</v>
      </c>
      <c s="6" t="s">
        <v>5014</v>
      </c>
      <c t="s">
        <v>4</v>
      </c>
      <c s="26" t="s">
        <v>3502</v>
      </c>
      <c s="27" t="s">
        <v>82</v>
      </c>
      <c s="28">
        <v>10</v>
      </c>
      <c s="27">
        <v>0</v>
      </c>
      <c s="27">
        <f>ROUND(G505*H505,6)</f>
      </c>
      <c r="L505" s="29">
        <v>0</v>
      </c>
      <c s="24">
        <f>ROUND(ROUND(L505,2)*ROUND(G505,3),2)</f>
      </c>
      <c s="27" t="s">
        <v>2797</v>
      </c>
      <c>
        <f>(M505*21)/100</f>
      </c>
      <c t="s">
        <v>27</v>
      </c>
    </row>
    <row r="506" spans="1:5" ht="12.75" customHeight="1">
      <c r="A506" s="30" t="s">
        <v>56</v>
      </c>
      <c r="E506" s="31" t="s">
        <v>3502</v>
      </c>
    </row>
    <row r="507" spans="1:5" ht="12.75" customHeight="1">
      <c r="A507" s="30" t="s">
        <v>57</v>
      </c>
      <c r="E507" s="32" t="s">
        <v>4</v>
      </c>
    </row>
    <row r="508" spans="5:5" ht="12.75" customHeight="1">
      <c r="E508" s="31" t="s">
        <v>4</v>
      </c>
    </row>
    <row r="509" spans="1:16" ht="12.75" customHeight="1">
      <c r="A509" t="s">
        <v>50</v>
      </c>
      <c s="6" t="s">
        <v>1808</v>
      </c>
      <c s="6" t="s">
        <v>5015</v>
      </c>
      <c t="s">
        <v>4</v>
      </c>
      <c s="26" t="s">
        <v>3504</v>
      </c>
      <c s="27" t="s">
        <v>1918</v>
      </c>
      <c s="28">
        <v>1</v>
      </c>
      <c s="27">
        <v>0</v>
      </c>
      <c s="27">
        <f>ROUND(G509*H509,6)</f>
      </c>
      <c r="L509" s="29">
        <v>0</v>
      </c>
      <c s="24">
        <f>ROUND(ROUND(L509,2)*ROUND(G509,3),2)</f>
      </c>
      <c s="27" t="s">
        <v>2797</v>
      </c>
      <c>
        <f>(M509*21)/100</f>
      </c>
      <c t="s">
        <v>27</v>
      </c>
    </row>
    <row r="510" spans="1:5" ht="12.75" customHeight="1">
      <c r="A510" s="30" t="s">
        <v>56</v>
      </c>
      <c r="E510" s="31" t="s">
        <v>3504</v>
      </c>
    </row>
    <row r="511" spans="1:5" ht="12.75" customHeight="1">
      <c r="A511" s="30" t="s">
        <v>57</v>
      </c>
      <c r="E511" s="32" t="s">
        <v>4</v>
      </c>
    </row>
    <row r="512" spans="5:5" ht="12.75" customHeight="1">
      <c r="E512" s="31" t="s">
        <v>4</v>
      </c>
    </row>
    <row r="513" spans="1:16" ht="12.75" customHeight="1">
      <c r="A513" t="s">
        <v>50</v>
      </c>
      <c s="6" t="s">
        <v>1809</v>
      </c>
      <c s="6" t="s">
        <v>5016</v>
      </c>
      <c t="s">
        <v>4</v>
      </c>
      <c s="26" t="s">
        <v>3506</v>
      </c>
      <c s="27" t="s">
        <v>1918</v>
      </c>
      <c s="28">
        <v>1</v>
      </c>
      <c s="27">
        <v>0</v>
      </c>
      <c s="27">
        <f>ROUND(G513*H513,6)</f>
      </c>
      <c r="L513" s="29">
        <v>0</v>
      </c>
      <c s="24">
        <f>ROUND(ROUND(L513,2)*ROUND(G513,3),2)</f>
      </c>
      <c s="27" t="s">
        <v>2797</v>
      </c>
      <c>
        <f>(M513*21)/100</f>
      </c>
      <c t="s">
        <v>27</v>
      </c>
    </row>
    <row r="514" spans="1:5" ht="12.75" customHeight="1">
      <c r="A514" s="30" t="s">
        <v>56</v>
      </c>
      <c r="E514" s="31" t="s">
        <v>3506</v>
      </c>
    </row>
    <row r="515" spans="1:5" ht="12.75" customHeight="1">
      <c r="A515" s="30" t="s">
        <v>57</v>
      </c>
      <c r="E515" s="32" t="s">
        <v>4</v>
      </c>
    </row>
    <row r="516" spans="5:5" ht="12.75" customHeight="1">
      <c r="E516" s="31" t="s">
        <v>4</v>
      </c>
    </row>
    <row r="517" spans="1:16" ht="12.75" customHeight="1">
      <c r="A517" t="s">
        <v>50</v>
      </c>
      <c s="6" t="s">
        <v>1810</v>
      </c>
      <c s="6" t="s">
        <v>5017</v>
      </c>
      <c t="s">
        <v>4</v>
      </c>
      <c s="26" t="s">
        <v>3508</v>
      </c>
      <c s="27" t="s">
        <v>1918</v>
      </c>
      <c s="28">
        <v>1</v>
      </c>
      <c s="27">
        <v>0</v>
      </c>
      <c s="27">
        <f>ROUND(G517*H517,6)</f>
      </c>
      <c r="L517" s="29">
        <v>0</v>
      </c>
      <c s="24">
        <f>ROUND(ROUND(L517,2)*ROUND(G517,3),2)</f>
      </c>
      <c s="27" t="s">
        <v>2797</v>
      </c>
      <c>
        <f>(M517*21)/100</f>
      </c>
      <c t="s">
        <v>27</v>
      </c>
    </row>
    <row r="518" spans="1:5" ht="12.75" customHeight="1">
      <c r="A518" s="30" t="s">
        <v>56</v>
      </c>
      <c r="E518" s="31" t="s">
        <v>3508</v>
      </c>
    </row>
    <row r="519" spans="1:5" ht="12.75" customHeight="1">
      <c r="A519" s="30" t="s">
        <v>57</v>
      </c>
      <c r="E519" s="32" t="s">
        <v>4</v>
      </c>
    </row>
    <row r="520" spans="5:5" ht="12.75" customHeight="1">
      <c r="E520" s="31" t="s">
        <v>4</v>
      </c>
    </row>
    <row r="521" spans="1:16" ht="12.75" customHeight="1">
      <c r="A521" t="s">
        <v>50</v>
      </c>
      <c s="6" t="s">
        <v>1811</v>
      </c>
      <c s="6" t="s">
        <v>5018</v>
      </c>
      <c t="s">
        <v>4</v>
      </c>
      <c s="26" t="s">
        <v>3510</v>
      </c>
      <c s="27" t="s">
        <v>284</v>
      </c>
      <c s="28">
        <v>1</v>
      </c>
      <c s="27">
        <v>0</v>
      </c>
      <c s="27">
        <f>ROUND(G521*H521,6)</f>
      </c>
      <c r="L521" s="29">
        <v>0</v>
      </c>
      <c s="24">
        <f>ROUND(ROUND(L521,2)*ROUND(G521,3),2)</f>
      </c>
      <c s="27" t="s">
        <v>2797</v>
      </c>
      <c>
        <f>(M521*21)/100</f>
      </c>
      <c t="s">
        <v>27</v>
      </c>
    </row>
    <row r="522" spans="1:5" ht="12.75" customHeight="1">
      <c r="A522" s="30" t="s">
        <v>56</v>
      </c>
      <c r="E522" s="31" t="s">
        <v>3510</v>
      </c>
    </row>
    <row r="523" spans="1:5" ht="12.75" customHeight="1">
      <c r="A523" s="30" t="s">
        <v>57</v>
      </c>
      <c r="E523" s="32" t="s">
        <v>4</v>
      </c>
    </row>
    <row r="524" spans="5:5" ht="12.75" customHeight="1">
      <c r="E524" s="31" t="s">
        <v>4</v>
      </c>
    </row>
    <row r="525" spans="1:16" ht="12.75" customHeight="1">
      <c r="A525" t="s">
        <v>50</v>
      </c>
      <c s="6" t="s">
        <v>1812</v>
      </c>
      <c s="6" t="s">
        <v>5019</v>
      </c>
      <c t="s">
        <v>4</v>
      </c>
      <c s="26" t="s">
        <v>3512</v>
      </c>
      <c s="27" t="s">
        <v>284</v>
      </c>
      <c s="28">
        <v>1</v>
      </c>
      <c s="27">
        <v>0</v>
      </c>
      <c s="27">
        <f>ROUND(G525*H525,6)</f>
      </c>
      <c r="L525" s="29">
        <v>0</v>
      </c>
      <c s="24">
        <f>ROUND(ROUND(L525,2)*ROUND(G525,3),2)</f>
      </c>
      <c s="27" t="s">
        <v>2797</v>
      </c>
      <c>
        <f>(M525*21)/100</f>
      </c>
      <c t="s">
        <v>27</v>
      </c>
    </row>
    <row r="526" spans="1:5" ht="12.75" customHeight="1">
      <c r="A526" s="30" t="s">
        <v>56</v>
      </c>
      <c r="E526" s="31" t="s">
        <v>3512</v>
      </c>
    </row>
    <row r="527" spans="1:5" ht="12.75" customHeight="1">
      <c r="A527" s="30" t="s">
        <v>57</v>
      </c>
      <c r="E527" s="32" t="s">
        <v>4</v>
      </c>
    </row>
    <row r="528" spans="5:5" ht="12.75" customHeight="1">
      <c r="E528" s="31" t="s">
        <v>4</v>
      </c>
    </row>
    <row r="529" spans="1:16" ht="12.75" customHeight="1">
      <c r="A529" t="s">
        <v>50</v>
      </c>
      <c s="6" t="s">
        <v>1813</v>
      </c>
      <c s="6" t="s">
        <v>5020</v>
      </c>
      <c t="s">
        <v>4</v>
      </c>
      <c s="26" t="s">
        <v>3514</v>
      </c>
      <c s="27" t="s">
        <v>1918</v>
      </c>
      <c s="28">
        <v>1</v>
      </c>
      <c s="27">
        <v>0</v>
      </c>
      <c s="27">
        <f>ROUND(G529*H529,6)</f>
      </c>
      <c r="L529" s="29">
        <v>0</v>
      </c>
      <c s="24">
        <f>ROUND(ROUND(L529,2)*ROUND(G529,3),2)</f>
      </c>
      <c s="27" t="s">
        <v>2797</v>
      </c>
      <c>
        <f>(M529*21)/100</f>
      </c>
      <c t="s">
        <v>27</v>
      </c>
    </row>
    <row r="530" spans="1:5" ht="12.75" customHeight="1">
      <c r="A530" s="30" t="s">
        <v>56</v>
      </c>
      <c r="E530" s="31" t="s">
        <v>3514</v>
      </c>
    </row>
    <row r="531" spans="1:5" ht="12.75" customHeight="1">
      <c r="A531" s="30" t="s">
        <v>57</v>
      </c>
      <c r="E531" s="32" t="s">
        <v>4</v>
      </c>
    </row>
    <row r="532" spans="5:5" ht="12.75" customHeight="1">
      <c r="E532" s="31" t="s">
        <v>4</v>
      </c>
    </row>
    <row r="533" spans="1:16" ht="12.75" customHeight="1">
      <c r="A533" t="s">
        <v>50</v>
      </c>
      <c s="6" t="s">
        <v>1814</v>
      </c>
      <c s="6" t="s">
        <v>5021</v>
      </c>
      <c t="s">
        <v>4</v>
      </c>
      <c s="26" t="s">
        <v>3516</v>
      </c>
      <c s="27" t="s">
        <v>1918</v>
      </c>
      <c s="28">
        <v>1</v>
      </c>
      <c s="27">
        <v>0</v>
      </c>
      <c s="27">
        <f>ROUND(G533*H533,6)</f>
      </c>
      <c r="L533" s="29">
        <v>0</v>
      </c>
      <c s="24">
        <f>ROUND(ROUND(L533,2)*ROUND(G533,3),2)</f>
      </c>
      <c s="27" t="s">
        <v>2797</v>
      </c>
      <c>
        <f>(M533*21)/100</f>
      </c>
      <c t="s">
        <v>27</v>
      </c>
    </row>
    <row r="534" spans="1:5" ht="12.75" customHeight="1">
      <c r="A534" s="30" t="s">
        <v>56</v>
      </c>
      <c r="E534" s="31" t="s">
        <v>3516</v>
      </c>
    </row>
    <row r="535" spans="1:5" ht="12.75" customHeight="1">
      <c r="A535" s="30" t="s">
        <v>57</v>
      </c>
      <c r="E535" s="32" t="s">
        <v>4</v>
      </c>
    </row>
    <row r="536" spans="5:5" ht="12.75" customHeight="1">
      <c r="E536" s="31" t="s">
        <v>4</v>
      </c>
    </row>
    <row r="537" spans="1:16" ht="12.75" customHeight="1">
      <c r="A537" t="s">
        <v>50</v>
      </c>
      <c s="6" t="s">
        <v>1816</v>
      </c>
      <c s="6" t="s">
        <v>5022</v>
      </c>
      <c t="s">
        <v>4</v>
      </c>
      <c s="26" t="s">
        <v>3518</v>
      </c>
      <c s="27" t="s">
        <v>1918</v>
      </c>
      <c s="28">
        <v>1</v>
      </c>
      <c s="27">
        <v>0</v>
      </c>
      <c s="27">
        <f>ROUND(G537*H537,6)</f>
      </c>
      <c r="L537" s="29">
        <v>0</v>
      </c>
      <c s="24">
        <f>ROUND(ROUND(L537,2)*ROUND(G537,3),2)</f>
      </c>
      <c s="27" t="s">
        <v>2797</v>
      </c>
      <c>
        <f>(M537*21)/100</f>
      </c>
      <c t="s">
        <v>27</v>
      </c>
    </row>
    <row r="538" spans="1:5" ht="12.75" customHeight="1">
      <c r="A538" s="30" t="s">
        <v>56</v>
      </c>
      <c r="E538" s="31" t="s">
        <v>3518</v>
      </c>
    </row>
    <row r="539" spans="1:5" ht="12.75" customHeight="1">
      <c r="A539" s="30" t="s">
        <v>57</v>
      </c>
      <c r="E539" s="32" t="s">
        <v>4</v>
      </c>
    </row>
    <row r="540" spans="5:5" ht="12.75" customHeight="1">
      <c r="E540" s="31" t="s">
        <v>4</v>
      </c>
    </row>
    <row r="541" spans="1:16" ht="12.75" customHeight="1">
      <c r="A541" t="s">
        <v>50</v>
      </c>
      <c s="6" t="s">
        <v>1817</v>
      </c>
      <c s="6" t="s">
        <v>5023</v>
      </c>
      <c t="s">
        <v>4</v>
      </c>
      <c s="26" t="s">
        <v>3520</v>
      </c>
      <c s="27" t="s">
        <v>1918</v>
      </c>
      <c s="28">
        <v>1</v>
      </c>
      <c s="27">
        <v>0</v>
      </c>
      <c s="27">
        <f>ROUND(G541*H541,6)</f>
      </c>
      <c r="L541" s="29">
        <v>0</v>
      </c>
      <c s="24">
        <f>ROUND(ROUND(L541,2)*ROUND(G541,3),2)</f>
      </c>
      <c s="27" t="s">
        <v>2797</v>
      </c>
      <c>
        <f>(M541*21)/100</f>
      </c>
      <c t="s">
        <v>27</v>
      </c>
    </row>
    <row r="542" spans="1:5" ht="12.75" customHeight="1">
      <c r="A542" s="30" t="s">
        <v>56</v>
      </c>
      <c r="E542" s="31" t="s">
        <v>3520</v>
      </c>
    </row>
    <row r="543" spans="1:5" ht="12.75" customHeight="1">
      <c r="A543" s="30" t="s">
        <v>57</v>
      </c>
      <c r="E543" s="32" t="s">
        <v>4</v>
      </c>
    </row>
    <row r="544" spans="5:5" ht="12.75" customHeight="1">
      <c r="E544" s="31" t="s">
        <v>4</v>
      </c>
    </row>
    <row r="545" spans="1:16" ht="12.75" customHeight="1">
      <c r="A545" t="s">
        <v>50</v>
      </c>
      <c s="6" t="s">
        <v>1818</v>
      </c>
      <c s="6" t="s">
        <v>5024</v>
      </c>
      <c t="s">
        <v>4</v>
      </c>
      <c s="26" t="s">
        <v>3522</v>
      </c>
      <c s="27" t="s">
        <v>1918</v>
      </c>
      <c s="28">
        <v>1</v>
      </c>
      <c s="27">
        <v>0</v>
      </c>
      <c s="27">
        <f>ROUND(G545*H545,6)</f>
      </c>
      <c r="L545" s="29">
        <v>0</v>
      </c>
      <c s="24">
        <f>ROUND(ROUND(L545,2)*ROUND(G545,3),2)</f>
      </c>
      <c s="27" t="s">
        <v>2797</v>
      </c>
      <c>
        <f>(M545*21)/100</f>
      </c>
      <c t="s">
        <v>27</v>
      </c>
    </row>
    <row r="546" spans="1:5" ht="12.75" customHeight="1">
      <c r="A546" s="30" t="s">
        <v>56</v>
      </c>
      <c r="E546" s="31" t="s">
        <v>3522</v>
      </c>
    </row>
    <row r="547" spans="1:5" ht="12.75" customHeight="1">
      <c r="A547" s="30" t="s">
        <v>57</v>
      </c>
      <c r="E547" s="32" t="s">
        <v>4</v>
      </c>
    </row>
    <row r="548" spans="5:5" ht="12.75" customHeight="1">
      <c r="E548" s="31" t="s">
        <v>4</v>
      </c>
    </row>
    <row r="549" spans="1:16" ht="12.75" customHeight="1">
      <c r="A549" t="s">
        <v>50</v>
      </c>
      <c s="6" t="s">
        <v>1819</v>
      </c>
      <c s="6" t="s">
        <v>5025</v>
      </c>
      <c t="s">
        <v>4</v>
      </c>
      <c s="26" t="s">
        <v>3524</v>
      </c>
      <c s="27" t="s">
        <v>1918</v>
      </c>
      <c s="28">
        <v>1</v>
      </c>
      <c s="27">
        <v>0</v>
      </c>
      <c s="27">
        <f>ROUND(G549*H549,6)</f>
      </c>
      <c r="L549" s="29">
        <v>0</v>
      </c>
      <c s="24">
        <f>ROUND(ROUND(L549,2)*ROUND(G549,3),2)</f>
      </c>
      <c s="27" t="s">
        <v>2797</v>
      </c>
      <c>
        <f>(M549*21)/100</f>
      </c>
      <c t="s">
        <v>27</v>
      </c>
    </row>
    <row r="550" spans="1:5" ht="12.75" customHeight="1">
      <c r="A550" s="30" t="s">
        <v>56</v>
      </c>
      <c r="E550" s="31" t="s">
        <v>3524</v>
      </c>
    </row>
    <row r="551" spans="1:5" ht="12.75" customHeight="1">
      <c r="A551" s="30" t="s">
        <v>57</v>
      </c>
      <c r="E551" s="32" t="s">
        <v>4</v>
      </c>
    </row>
    <row r="552" spans="5:5" ht="12.75" customHeight="1">
      <c r="E552" s="31" t="s">
        <v>4</v>
      </c>
    </row>
    <row r="553" spans="1:13" ht="12.75" customHeight="1">
      <c r="A553" t="s">
        <v>47</v>
      </c>
      <c r="C553" s="7" t="s">
        <v>3525</v>
      </c>
      <c r="E553" s="25" t="s">
        <v>3526</v>
      </c>
      <c r="J553" s="24">
        <f>0</f>
      </c>
      <c s="24">
        <f>0</f>
      </c>
      <c s="24">
        <f>0+L554+L558+L562+L566</f>
      </c>
      <c s="24">
        <f>0+M554+M558+M562+M566</f>
      </c>
    </row>
    <row r="554" spans="1:16" ht="12.75" customHeight="1">
      <c r="A554" t="s">
        <v>50</v>
      </c>
      <c s="6" t="s">
        <v>1820</v>
      </c>
      <c s="6" t="s">
        <v>3527</v>
      </c>
      <c t="s">
        <v>4</v>
      </c>
      <c s="26" t="s">
        <v>3528</v>
      </c>
      <c s="27" t="s">
        <v>66</v>
      </c>
      <c s="28">
        <v>0.05</v>
      </c>
      <c s="27">
        <v>0.55</v>
      </c>
      <c s="27">
        <f>ROUND(G554*H554,6)</f>
      </c>
      <c r="L554" s="29">
        <v>0</v>
      </c>
      <c s="24">
        <f>ROUND(ROUND(L554,2)*ROUND(G554,3),2)</f>
      </c>
      <c s="27" t="s">
        <v>2797</v>
      </c>
      <c>
        <f>(M554*21)/100</f>
      </c>
      <c t="s">
        <v>27</v>
      </c>
    </row>
    <row r="555" spans="1:5" ht="12.75" customHeight="1">
      <c r="A555" s="30" t="s">
        <v>56</v>
      </c>
      <c r="E555" s="31" t="s">
        <v>3528</v>
      </c>
    </row>
    <row r="556" spans="1:5" ht="12.75" customHeight="1">
      <c r="A556" s="30" t="s">
        <v>57</v>
      </c>
      <c r="E556" s="32" t="s">
        <v>4</v>
      </c>
    </row>
    <row r="557" spans="5:5" ht="12.75" customHeight="1">
      <c r="E557" s="31" t="s">
        <v>4</v>
      </c>
    </row>
    <row r="558" spans="1:16" ht="12.75" customHeight="1">
      <c r="A558" t="s">
        <v>50</v>
      </c>
      <c s="6" t="s">
        <v>1821</v>
      </c>
      <c s="6" t="s">
        <v>3529</v>
      </c>
      <c t="s">
        <v>4</v>
      </c>
      <c s="26" t="s">
        <v>3530</v>
      </c>
      <c s="27" t="s">
        <v>82</v>
      </c>
      <c s="28">
        <v>28.12</v>
      </c>
      <c s="27">
        <v>0</v>
      </c>
      <c s="27">
        <f>ROUND(G558*H558,6)</f>
      </c>
      <c r="L558" s="29">
        <v>0</v>
      </c>
      <c s="24">
        <f>ROUND(ROUND(L558,2)*ROUND(G558,3),2)</f>
      </c>
      <c s="27" t="s">
        <v>2797</v>
      </c>
      <c>
        <f>(M558*21)/100</f>
      </c>
      <c t="s">
        <v>27</v>
      </c>
    </row>
    <row r="559" spans="1:5" ht="12.75" customHeight="1">
      <c r="A559" s="30" t="s">
        <v>56</v>
      </c>
      <c r="E559" s="31" t="s">
        <v>3531</v>
      </c>
    </row>
    <row r="560" spans="1:5" ht="12.75" customHeight="1">
      <c r="A560" s="30" t="s">
        <v>57</v>
      </c>
      <c r="E560" s="32" t="s">
        <v>4</v>
      </c>
    </row>
    <row r="561" spans="5:5" ht="12.75" customHeight="1">
      <c r="E561" s="31" t="s">
        <v>4</v>
      </c>
    </row>
    <row r="562" spans="1:16" ht="12.75" customHeight="1">
      <c r="A562" t="s">
        <v>50</v>
      </c>
      <c s="6" t="s">
        <v>1822</v>
      </c>
      <c s="6" t="s">
        <v>3532</v>
      </c>
      <c t="s">
        <v>4</v>
      </c>
      <c s="26" t="s">
        <v>3533</v>
      </c>
      <c s="27" t="s">
        <v>782</v>
      </c>
      <c s="28">
        <v>4.499</v>
      </c>
      <c s="27">
        <v>0.01579</v>
      </c>
      <c s="27">
        <f>ROUND(G562*H562,6)</f>
      </c>
      <c r="L562" s="29">
        <v>0</v>
      </c>
      <c s="24">
        <f>ROUND(ROUND(L562,2)*ROUND(G562,3),2)</f>
      </c>
      <c s="27" t="s">
        <v>2797</v>
      </c>
      <c>
        <f>(M562*21)/100</f>
      </c>
      <c t="s">
        <v>27</v>
      </c>
    </row>
    <row r="563" spans="1:5" ht="12.75" customHeight="1">
      <c r="A563" s="30" t="s">
        <v>56</v>
      </c>
      <c r="E563" s="31" t="s">
        <v>3534</v>
      </c>
    </row>
    <row r="564" spans="1:5" ht="12.75" customHeight="1">
      <c r="A564" s="30" t="s">
        <v>57</v>
      </c>
      <c r="E564" s="32" t="s">
        <v>4</v>
      </c>
    </row>
    <row r="565" spans="5:5" ht="12.75" customHeight="1">
      <c r="E565" s="31" t="s">
        <v>3535</v>
      </c>
    </row>
    <row r="566" spans="1:16" ht="12.75" customHeight="1">
      <c r="A566" t="s">
        <v>50</v>
      </c>
      <c s="6" t="s">
        <v>1823</v>
      </c>
      <c s="6" t="s">
        <v>3536</v>
      </c>
      <c t="s">
        <v>4</v>
      </c>
      <c s="26" t="s">
        <v>3537</v>
      </c>
      <c s="27" t="s">
        <v>66</v>
      </c>
      <c s="28">
        <v>0.045</v>
      </c>
      <c s="27">
        <v>0.02337</v>
      </c>
      <c s="27">
        <f>ROUND(G566*H566,6)</f>
      </c>
      <c r="L566" s="29">
        <v>0</v>
      </c>
      <c s="24">
        <f>ROUND(ROUND(L566,2)*ROUND(G566,3),2)</f>
      </c>
      <c s="27" t="s">
        <v>2797</v>
      </c>
      <c>
        <f>(M566*21)/100</f>
      </c>
      <c t="s">
        <v>27</v>
      </c>
    </row>
    <row r="567" spans="1:5" ht="12.75" customHeight="1">
      <c r="A567" s="30" t="s">
        <v>56</v>
      </c>
      <c r="E567" s="31" t="s">
        <v>3538</v>
      </c>
    </row>
    <row r="568" spans="1:5" ht="12.75" customHeight="1">
      <c r="A568" s="30" t="s">
        <v>57</v>
      </c>
      <c r="E568" s="32" t="s">
        <v>4</v>
      </c>
    </row>
    <row r="569" spans="5:5" ht="12.75" customHeight="1">
      <c r="E569" s="31" t="s">
        <v>3539</v>
      </c>
    </row>
    <row r="570" spans="1:13" ht="12.75" customHeight="1">
      <c r="A570" t="s">
        <v>47</v>
      </c>
      <c r="C570" s="7" t="s">
        <v>3540</v>
      </c>
      <c r="E570" s="25" t="s">
        <v>3541</v>
      </c>
      <c r="J570" s="24">
        <f>0</f>
      </c>
      <c s="24">
        <f>0</f>
      </c>
      <c s="24">
        <f>0+L571+L575+L579+L583+L587+L591</f>
      </c>
      <c s="24">
        <f>0+M571+M575+M579+M583+M587+M591</f>
      </c>
    </row>
    <row r="571" spans="1:16" ht="12.75" customHeight="1">
      <c r="A571" t="s">
        <v>50</v>
      </c>
      <c s="6" t="s">
        <v>1825</v>
      </c>
      <c s="6" t="s">
        <v>3542</v>
      </c>
      <c t="s">
        <v>4</v>
      </c>
      <c s="26" t="s">
        <v>3543</v>
      </c>
      <c s="27" t="s">
        <v>82</v>
      </c>
      <c s="28">
        <v>7.46</v>
      </c>
      <c s="27">
        <v>0.00184</v>
      </c>
      <c s="27">
        <f>ROUND(G571*H571,6)</f>
      </c>
      <c r="L571" s="29">
        <v>0</v>
      </c>
      <c s="24">
        <f>ROUND(ROUND(L571,2)*ROUND(G571,3),2)</f>
      </c>
      <c s="27" t="s">
        <v>2797</v>
      </c>
      <c>
        <f>(M571*21)/100</f>
      </c>
      <c t="s">
        <v>27</v>
      </c>
    </row>
    <row r="572" spans="1:5" ht="12.75" customHeight="1">
      <c r="A572" s="30" t="s">
        <v>56</v>
      </c>
      <c r="E572" s="31" t="s">
        <v>3544</v>
      </c>
    </row>
    <row r="573" spans="1:5" ht="12.75" customHeight="1">
      <c r="A573" s="30" t="s">
        <v>57</v>
      </c>
      <c r="E573" s="32" t="s">
        <v>4</v>
      </c>
    </row>
    <row r="574" spans="5:5" ht="12.75" customHeight="1">
      <c r="E574" s="31" t="s">
        <v>3545</v>
      </c>
    </row>
    <row r="575" spans="1:16" ht="12.75" customHeight="1">
      <c r="A575" t="s">
        <v>50</v>
      </c>
      <c s="6" t="s">
        <v>1826</v>
      </c>
      <c s="6" t="s">
        <v>3546</v>
      </c>
      <c t="s">
        <v>4</v>
      </c>
      <c s="26" t="s">
        <v>3547</v>
      </c>
      <c s="27" t="s">
        <v>82</v>
      </c>
      <c s="28">
        <v>7.46</v>
      </c>
      <c s="27">
        <v>0.00193</v>
      </c>
      <c s="27">
        <f>ROUND(G575*H575,6)</f>
      </c>
      <c r="L575" s="29">
        <v>0</v>
      </c>
      <c s="24">
        <f>ROUND(ROUND(L575,2)*ROUND(G575,3),2)</f>
      </c>
      <c s="27" t="s">
        <v>2797</v>
      </c>
      <c>
        <f>(M575*21)/100</f>
      </c>
      <c t="s">
        <v>27</v>
      </c>
    </row>
    <row r="576" spans="1:5" ht="12.75" customHeight="1">
      <c r="A576" s="30" t="s">
        <v>56</v>
      </c>
      <c r="E576" s="31" t="s">
        <v>3548</v>
      </c>
    </row>
    <row r="577" spans="1:5" ht="12.75" customHeight="1">
      <c r="A577" s="30" t="s">
        <v>57</v>
      </c>
      <c r="E577" s="32" t="s">
        <v>4</v>
      </c>
    </row>
    <row r="578" spans="5:5" ht="12.75" customHeight="1">
      <c r="E578" s="31" t="s">
        <v>3545</v>
      </c>
    </row>
    <row r="579" spans="1:16" ht="12.75" customHeight="1">
      <c r="A579" t="s">
        <v>50</v>
      </c>
      <c s="6" t="s">
        <v>1827</v>
      </c>
      <c s="6" t="s">
        <v>3549</v>
      </c>
      <c t="s">
        <v>4</v>
      </c>
      <c s="26" t="s">
        <v>3550</v>
      </c>
      <c s="27" t="s">
        <v>82</v>
      </c>
      <c s="28">
        <v>7.46</v>
      </c>
      <c s="27">
        <v>0.00254</v>
      </c>
      <c s="27">
        <f>ROUND(G579*H579,6)</f>
      </c>
      <c r="L579" s="29">
        <v>0</v>
      </c>
      <c s="24">
        <f>ROUND(ROUND(L579,2)*ROUND(G579,3),2)</f>
      </c>
      <c s="27" t="s">
        <v>2797</v>
      </c>
      <c>
        <f>(M579*21)/100</f>
      </c>
      <c t="s">
        <v>27</v>
      </c>
    </row>
    <row r="580" spans="1:5" ht="12.75" customHeight="1">
      <c r="A580" s="30" t="s">
        <v>56</v>
      </c>
      <c r="E580" s="31" t="s">
        <v>3551</v>
      </c>
    </row>
    <row r="581" spans="1:5" ht="12.75" customHeight="1">
      <c r="A581" s="30" t="s">
        <v>57</v>
      </c>
      <c r="E581" s="32" t="s">
        <v>4</v>
      </c>
    </row>
    <row r="582" spans="5:5" ht="12.75" customHeight="1">
      <c r="E582" s="31" t="s">
        <v>3545</v>
      </c>
    </row>
    <row r="583" spans="1:16" ht="12.75" customHeight="1">
      <c r="A583" t="s">
        <v>50</v>
      </c>
      <c s="6" t="s">
        <v>1828</v>
      </c>
      <c s="6" t="s">
        <v>3552</v>
      </c>
      <c t="s">
        <v>4</v>
      </c>
      <c s="26" t="s">
        <v>3553</v>
      </c>
      <c s="27" t="s">
        <v>82</v>
      </c>
      <c s="28">
        <v>8.16</v>
      </c>
      <c s="27">
        <v>0.00122</v>
      </c>
      <c s="27">
        <f>ROUND(G583*H583,6)</f>
      </c>
      <c r="L583" s="29">
        <v>0</v>
      </c>
      <c s="24">
        <f>ROUND(ROUND(L583,2)*ROUND(G583,3),2)</f>
      </c>
      <c s="27" t="s">
        <v>2797</v>
      </c>
      <c>
        <f>(M583*21)/100</f>
      </c>
      <c t="s">
        <v>27</v>
      </c>
    </row>
    <row r="584" spans="1:5" ht="12.75" customHeight="1">
      <c r="A584" s="30" t="s">
        <v>56</v>
      </c>
      <c r="E584" s="31" t="s">
        <v>5026</v>
      </c>
    </row>
    <row r="585" spans="1:5" ht="12.75" customHeight="1">
      <c r="A585" s="30" t="s">
        <v>57</v>
      </c>
      <c r="E585" s="32" t="s">
        <v>4</v>
      </c>
    </row>
    <row r="586" spans="5:5" ht="12.75" customHeight="1">
      <c r="E586" s="31" t="s">
        <v>4</v>
      </c>
    </row>
    <row r="587" spans="1:16" ht="12.75" customHeight="1">
      <c r="A587" t="s">
        <v>50</v>
      </c>
      <c s="6" t="s">
        <v>1829</v>
      </c>
      <c s="6" t="s">
        <v>3555</v>
      </c>
      <c t="s">
        <v>4</v>
      </c>
      <c s="26" t="s">
        <v>3556</v>
      </c>
      <c s="27" t="s">
        <v>98</v>
      </c>
      <c s="28">
        <v>1</v>
      </c>
      <c s="27">
        <v>0.0002</v>
      </c>
      <c s="27">
        <f>ROUND(G587*H587,6)</f>
      </c>
      <c r="L587" s="29">
        <v>0</v>
      </c>
      <c s="24">
        <f>ROUND(ROUND(L587,2)*ROUND(G587,3),2)</f>
      </c>
      <c s="27" t="s">
        <v>2797</v>
      </c>
      <c>
        <f>(M587*21)/100</f>
      </c>
      <c t="s">
        <v>27</v>
      </c>
    </row>
    <row r="588" spans="1:5" ht="12.75" customHeight="1">
      <c r="A588" s="30" t="s">
        <v>56</v>
      </c>
      <c r="E588" s="31" t="s">
        <v>3557</v>
      </c>
    </row>
    <row r="589" spans="1:5" ht="12.75" customHeight="1">
      <c r="A589" s="30" t="s">
        <v>57</v>
      </c>
      <c r="E589" s="32" t="s">
        <v>4</v>
      </c>
    </row>
    <row r="590" spans="5:5" ht="12.75" customHeight="1">
      <c r="E590" s="31" t="s">
        <v>4</v>
      </c>
    </row>
    <row r="591" spans="1:16" ht="12.75" customHeight="1">
      <c r="A591" t="s">
        <v>50</v>
      </c>
      <c s="6" t="s">
        <v>1830</v>
      </c>
      <c s="6" t="s">
        <v>3558</v>
      </c>
      <c t="s">
        <v>4</v>
      </c>
      <c s="26" t="s">
        <v>3559</v>
      </c>
      <c s="27" t="s">
        <v>82</v>
      </c>
      <c s="28">
        <v>5.8</v>
      </c>
      <c s="27">
        <v>0.00182</v>
      </c>
      <c s="27">
        <f>ROUND(G591*H591,6)</f>
      </c>
      <c r="L591" s="29">
        <v>0</v>
      </c>
      <c s="24">
        <f>ROUND(ROUND(L591,2)*ROUND(G591,3),2)</f>
      </c>
      <c s="27" t="s">
        <v>2797</v>
      </c>
      <c>
        <f>(M591*21)/100</f>
      </c>
      <c t="s">
        <v>27</v>
      </c>
    </row>
    <row r="592" spans="1:5" ht="12.75" customHeight="1">
      <c r="A592" s="30" t="s">
        <v>56</v>
      </c>
      <c r="E592" s="31" t="s">
        <v>3560</v>
      </c>
    </row>
    <row r="593" spans="1:5" ht="12.75" customHeight="1">
      <c r="A593" s="30" t="s">
        <v>57</v>
      </c>
      <c r="E593" s="32" t="s">
        <v>4</v>
      </c>
    </row>
    <row r="594" spans="5:5" ht="12.75" customHeight="1">
      <c r="E594" s="31" t="s">
        <v>4</v>
      </c>
    </row>
    <row r="595" spans="1:13" ht="12.75" customHeight="1">
      <c r="A595" t="s">
        <v>47</v>
      </c>
      <c r="C595" s="7" t="s">
        <v>3564</v>
      </c>
      <c r="E595" s="25" t="s">
        <v>3565</v>
      </c>
      <c r="J595" s="24">
        <f>0</f>
      </c>
      <c s="24">
        <f>0</f>
      </c>
      <c s="24">
        <f>0+L596+L600+L604+L608+L612+L616+L620+L624+L628+L632+L636+L640+L644</f>
      </c>
      <c s="24">
        <f>0+M596+M600+M604+M608+M612+M616+M620+M624+M628+M632+M636+M640+M644</f>
      </c>
    </row>
    <row r="596" spans="1:16" ht="12.75" customHeight="1">
      <c r="A596" t="s">
        <v>50</v>
      </c>
      <c s="6" t="s">
        <v>1831</v>
      </c>
      <c s="6" t="s">
        <v>5027</v>
      </c>
      <c t="s">
        <v>4</v>
      </c>
      <c s="26" t="s">
        <v>5028</v>
      </c>
      <c s="27" t="s">
        <v>98</v>
      </c>
      <c s="28">
        <v>1</v>
      </c>
      <c s="27">
        <v>0.098</v>
      </c>
      <c s="27">
        <f>ROUND(G596*H596,6)</f>
      </c>
      <c r="L596" s="29">
        <v>0</v>
      </c>
      <c s="24">
        <f>ROUND(ROUND(L596,2)*ROUND(G596,3),2)</f>
      </c>
      <c s="27" t="s">
        <v>2797</v>
      </c>
      <c>
        <f>(M596*21)/100</f>
      </c>
      <c t="s">
        <v>27</v>
      </c>
    </row>
    <row r="597" spans="1:5" ht="12.75" customHeight="1">
      <c r="A597" s="30" t="s">
        <v>56</v>
      </c>
      <c r="E597" s="31" t="s">
        <v>5028</v>
      </c>
    </row>
    <row r="598" spans="1:5" ht="12.75" customHeight="1">
      <c r="A598" s="30" t="s">
        <v>57</v>
      </c>
      <c r="E598" s="32" t="s">
        <v>4</v>
      </c>
    </row>
    <row r="599" spans="5:5" ht="12.75" customHeight="1">
      <c r="E599" s="31" t="s">
        <v>4</v>
      </c>
    </row>
    <row r="600" spans="1:16" ht="12.75" customHeight="1">
      <c r="A600" t="s">
        <v>50</v>
      </c>
      <c s="6" t="s">
        <v>1832</v>
      </c>
      <c s="6" t="s">
        <v>5029</v>
      </c>
      <c t="s">
        <v>4</v>
      </c>
      <c s="26" t="s">
        <v>5030</v>
      </c>
      <c s="27" t="s">
        <v>98</v>
      </c>
      <c s="28">
        <v>1</v>
      </c>
      <c s="27">
        <v>0.098</v>
      </c>
      <c s="27">
        <f>ROUND(G600*H600,6)</f>
      </c>
      <c r="L600" s="29">
        <v>0</v>
      </c>
      <c s="24">
        <f>ROUND(ROUND(L600,2)*ROUND(G600,3),2)</f>
      </c>
      <c s="27" t="s">
        <v>2797</v>
      </c>
      <c>
        <f>(M600*21)/100</f>
      </c>
      <c t="s">
        <v>27</v>
      </c>
    </row>
    <row r="601" spans="1:5" ht="12.75" customHeight="1">
      <c r="A601" s="30" t="s">
        <v>56</v>
      </c>
      <c r="E601" s="31" t="s">
        <v>5030</v>
      </c>
    </row>
    <row r="602" spans="1:5" ht="12.75" customHeight="1">
      <c r="A602" s="30" t="s">
        <v>57</v>
      </c>
      <c r="E602" s="32" t="s">
        <v>4</v>
      </c>
    </row>
    <row r="603" spans="5:5" ht="12.75" customHeight="1">
      <c r="E603" s="31" t="s">
        <v>4</v>
      </c>
    </row>
    <row r="604" spans="1:16" ht="12.75" customHeight="1">
      <c r="A604" t="s">
        <v>50</v>
      </c>
      <c s="6" t="s">
        <v>1833</v>
      </c>
      <c s="6" t="s">
        <v>3572</v>
      </c>
      <c t="s">
        <v>4</v>
      </c>
      <c s="26" t="s">
        <v>3573</v>
      </c>
      <c s="27" t="s">
        <v>98</v>
      </c>
      <c s="28">
        <v>2</v>
      </c>
      <c s="27">
        <v>0</v>
      </c>
      <c s="27">
        <f>ROUND(G604*H604,6)</f>
      </c>
      <c r="L604" s="29">
        <v>0</v>
      </c>
      <c s="24">
        <f>ROUND(ROUND(L604,2)*ROUND(G604,3),2)</f>
      </c>
      <c s="27" t="s">
        <v>2797</v>
      </c>
      <c>
        <f>(M604*21)/100</f>
      </c>
      <c t="s">
        <v>27</v>
      </c>
    </row>
    <row r="605" spans="1:5" ht="12.75" customHeight="1">
      <c r="A605" s="30" t="s">
        <v>56</v>
      </c>
      <c r="E605" s="31" t="s">
        <v>3574</v>
      </c>
    </row>
    <row r="606" spans="1:5" ht="12.75" customHeight="1">
      <c r="A606" s="30" t="s">
        <v>57</v>
      </c>
      <c r="E606" s="32" t="s">
        <v>4</v>
      </c>
    </row>
    <row r="607" spans="5:5" ht="12.75" customHeight="1">
      <c r="E607" s="31" t="s">
        <v>3575</v>
      </c>
    </row>
    <row r="608" spans="1:16" ht="12.75" customHeight="1">
      <c r="A608" t="s">
        <v>50</v>
      </c>
      <c s="6" t="s">
        <v>1834</v>
      </c>
      <c s="6" t="s">
        <v>3576</v>
      </c>
      <c t="s">
        <v>4</v>
      </c>
      <c s="26" t="s">
        <v>3577</v>
      </c>
      <c s="27" t="s">
        <v>1085</v>
      </c>
      <c s="28">
        <v>5</v>
      </c>
      <c s="27">
        <v>7E-05</v>
      </c>
      <c s="27">
        <f>ROUND(G608*H608,6)</f>
      </c>
      <c r="L608" s="29">
        <v>0</v>
      </c>
      <c s="24">
        <f>ROUND(ROUND(L608,2)*ROUND(G608,3),2)</f>
      </c>
      <c s="27" t="s">
        <v>2797</v>
      </c>
      <c>
        <f>(M608*21)/100</f>
      </c>
      <c t="s">
        <v>27</v>
      </c>
    </row>
    <row r="609" spans="1:5" ht="12.75" customHeight="1">
      <c r="A609" s="30" t="s">
        <v>56</v>
      </c>
      <c r="E609" s="31" t="s">
        <v>3578</v>
      </c>
    </row>
    <row r="610" spans="1:5" ht="12.75" customHeight="1">
      <c r="A610" s="30" t="s">
        <v>57</v>
      </c>
      <c r="E610" s="32" t="s">
        <v>4</v>
      </c>
    </row>
    <row r="611" spans="5:5" ht="12.75" customHeight="1">
      <c r="E611" s="31" t="s">
        <v>3579</v>
      </c>
    </row>
    <row r="612" spans="1:16" ht="12.75" customHeight="1">
      <c r="A612" t="s">
        <v>50</v>
      </c>
      <c s="6" t="s">
        <v>1837</v>
      </c>
      <c s="6" t="s">
        <v>3580</v>
      </c>
      <c t="s">
        <v>4</v>
      </c>
      <c s="26" t="s">
        <v>3581</v>
      </c>
      <c s="27" t="s">
        <v>1085</v>
      </c>
      <c s="28">
        <v>147.6</v>
      </c>
      <c s="27">
        <v>5E-05</v>
      </c>
      <c s="27">
        <f>ROUND(G612*H612,6)</f>
      </c>
      <c r="L612" s="29">
        <v>0</v>
      </c>
      <c s="24">
        <f>ROUND(ROUND(L612,2)*ROUND(G612,3),2)</f>
      </c>
      <c s="27" t="s">
        <v>2797</v>
      </c>
      <c>
        <f>(M612*21)/100</f>
      </c>
      <c t="s">
        <v>27</v>
      </c>
    </row>
    <row r="613" spans="1:5" ht="12.75" customHeight="1">
      <c r="A613" s="30" t="s">
        <v>56</v>
      </c>
      <c r="E613" s="31" t="s">
        <v>3582</v>
      </c>
    </row>
    <row r="614" spans="1:5" ht="12.75" customHeight="1">
      <c r="A614" s="30" t="s">
        <v>57</v>
      </c>
      <c r="E614" s="32" t="s">
        <v>4</v>
      </c>
    </row>
    <row r="615" spans="5:5" ht="12.75" customHeight="1">
      <c r="E615" s="31" t="s">
        <v>3579</v>
      </c>
    </row>
    <row r="616" spans="1:16" ht="12.75" customHeight="1">
      <c r="A616" t="s">
        <v>50</v>
      </c>
      <c s="6" t="s">
        <v>1838</v>
      </c>
      <c s="6" t="s">
        <v>3583</v>
      </c>
      <c t="s">
        <v>4</v>
      </c>
      <c s="26" t="s">
        <v>3584</v>
      </c>
      <c s="27" t="s">
        <v>1085</v>
      </c>
      <c s="28">
        <v>240.8</v>
      </c>
      <c s="27">
        <v>5E-05</v>
      </c>
      <c s="27">
        <f>ROUND(G616*H616,6)</f>
      </c>
      <c r="L616" s="29">
        <v>0</v>
      </c>
      <c s="24">
        <f>ROUND(ROUND(L616,2)*ROUND(G616,3),2)</f>
      </c>
      <c s="27" t="s">
        <v>2797</v>
      </c>
      <c>
        <f>(M616*21)/100</f>
      </c>
      <c t="s">
        <v>27</v>
      </c>
    </row>
    <row r="617" spans="1:5" ht="12.75" customHeight="1">
      <c r="A617" s="30" t="s">
        <v>56</v>
      </c>
      <c r="E617" s="31" t="s">
        <v>3585</v>
      </c>
    </row>
    <row r="618" spans="1:5" ht="12.75" customHeight="1">
      <c r="A618" s="30" t="s">
        <v>57</v>
      </c>
      <c r="E618" s="32" t="s">
        <v>4</v>
      </c>
    </row>
    <row r="619" spans="5:5" ht="12.75" customHeight="1">
      <c r="E619" s="31" t="s">
        <v>3579</v>
      </c>
    </row>
    <row r="620" spans="1:16" ht="12.75" customHeight="1">
      <c r="A620" t="s">
        <v>50</v>
      </c>
      <c s="6" t="s">
        <v>1839</v>
      </c>
      <c s="6" t="s">
        <v>5031</v>
      </c>
      <c t="s">
        <v>4</v>
      </c>
      <c s="26" t="s">
        <v>5032</v>
      </c>
      <c s="27" t="s">
        <v>98</v>
      </c>
      <c s="28">
        <v>1</v>
      </c>
      <c s="27">
        <v>0</v>
      </c>
      <c s="27">
        <f>ROUND(G620*H620,6)</f>
      </c>
      <c r="L620" s="29">
        <v>0</v>
      </c>
      <c s="24">
        <f>ROUND(ROUND(L620,2)*ROUND(G620,3),2)</f>
      </c>
      <c s="27" t="s">
        <v>2797</v>
      </c>
      <c>
        <f>(M620*21)/100</f>
      </c>
      <c t="s">
        <v>27</v>
      </c>
    </row>
    <row r="621" spans="1:5" ht="12.75" customHeight="1">
      <c r="A621" s="30" t="s">
        <v>56</v>
      </c>
      <c r="E621" s="31" t="s">
        <v>5032</v>
      </c>
    </row>
    <row r="622" spans="1:5" ht="12.75" customHeight="1">
      <c r="A622" s="30" t="s">
        <v>57</v>
      </c>
      <c r="E622" s="32" t="s">
        <v>4</v>
      </c>
    </row>
    <row r="623" spans="5:5" ht="12.75" customHeight="1">
      <c r="E623" s="31" t="s">
        <v>4</v>
      </c>
    </row>
    <row r="624" spans="1:16" ht="12.75" customHeight="1">
      <c r="A624" t="s">
        <v>50</v>
      </c>
      <c s="6" t="s">
        <v>1840</v>
      </c>
      <c s="6" t="s">
        <v>5033</v>
      </c>
      <c t="s">
        <v>4</v>
      </c>
      <c s="26" t="s">
        <v>5034</v>
      </c>
      <c s="27" t="s">
        <v>98</v>
      </c>
      <c s="28">
        <v>1</v>
      </c>
      <c s="27">
        <v>0</v>
      </c>
      <c s="27">
        <f>ROUND(G624*H624,6)</f>
      </c>
      <c r="L624" s="29">
        <v>0</v>
      </c>
      <c s="24">
        <f>ROUND(ROUND(L624,2)*ROUND(G624,3),2)</f>
      </c>
      <c s="27" t="s">
        <v>2797</v>
      </c>
      <c>
        <f>(M624*21)/100</f>
      </c>
      <c t="s">
        <v>27</v>
      </c>
    </row>
    <row r="625" spans="1:5" ht="12.75" customHeight="1">
      <c r="A625" s="30" t="s">
        <v>56</v>
      </c>
      <c r="E625" s="31" t="s">
        <v>5034</v>
      </c>
    </row>
    <row r="626" spans="1:5" ht="12.75" customHeight="1">
      <c r="A626" s="30" t="s">
        <v>57</v>
      </c>
      <c r="E626" s="32" t="s">
        <v>4</v>
      </c>
    </row>
    <row r="627" spans="5:5" ht="12.75" customHeight="1">
      <c r="E627" s="31" t="s">
        <v>4</v>
      </c>
    </row>
    <row r="628" spans="1:16" ht="12.75" customHeight="1">
      <c r="A628" t="s">
        <v>50</v>
      </c>
      <c s="6" t="s">
        <v>1841</v>
      </c>
      <c s="6" t="s">
        <v>5035</v>
      </c>
      <c t="s">
        <v>4</v>
      </c>
      <c s="26" t="s">
        <v>3589</v>
      </c>
      <c s="27" t="s">
        <v>98</v>
      </c>
      <c s="28">
        <v>2</v>
      </c>
      <c s="27">
        <v>0</v>
      </c>
      <c s="27">
        <f>ROUND(G628*H628,6)</f>
      </c>
      <c r="L628" s="29">
        <v>0</v>
      </c>
      <c s="24">
        <f>ROUND(ROUND(L628,2)*ROUND(G628,3),2)</f>
      </c>
      <c s="27" t="s">
        <v>2797</v>
      </c>
      <c>
        <f>(M628*21)/100</f>
      </c>
      <c t="s">
        <v>27</v>
      </c>
    </row>
    <row r="629" spans="1:5" ht="12.75" customHeight="1">
      <c r="A629" s="30" t="s">
        <v>56</v>
      </c>
      <c r="E629" s="31" t="s">
        <v>3589</v>
      </c>
    </row>
    <row r="630" spans="1:5" ht="12.75" customHeight="1">
      <c r="A630" s="30" t="s">
        <v>57</v>
      </c>
      <c r="E630" s="32" t="s">
        <v>4</v>
      </c>
    </row>
    <row r="631" spans="5:5" ht="12.75" customHeight="1">
      <c r="E631" s="31" t="s">
        <v>4</v>
      </c>
    </row>
    <row r="632" spans="1:16" ht="12.75" customHeight="1">
      <c r="A632" t="s">
        <v>50</v>
      </c>
      <c s="6" t="s">
        <v>1842</v>
      </c>
      <c s="6" t="s">
        <v>5036</v>
      </c>
      <c t="s">
        <v>4</v>
      </c>
      <c s="26" t="s">
        <v>3591</v>
      </c>
      <c s="27" t="s">
        <v>98</v>
      </c>
      <c s="28">
        <v>2</v>
      </c>
      <c s="27">
        <v>0</v>
      </c>
      <c s="27">
        <f>ROUND(G632*H632,6)</f>
      </c>
      <c r="L632" s="29">
        <v>0</v>
      </c>
      <c s="24">
        <f>ROUND(ROUND(L632,2)*ROUND(G632,3),2)</f>
      </c>
      <c s="27" t="s">
        <v>2797</v>
      </c>
      <c>
        <f>(M632*21)/100</f>
      </c>
      <c t="s">
        <v>27</v>
      </c>
    </row>
    <row r="633" spans="1:5" ht="12.75" customHeight="1">
      <c r="A633" s="30" t="s">
        <v>56</v>
      </c>
      <c r="E633" s="31" t="s">
        <v>3591</v>
      </c>
    </row>
    <row r="634" spans="1:5" ht="12.75" customHeight="1">
      <c r="A634" s="30" t="s">
        <v>57</v>
      </c>
      <c r="E634" s="32" t="s">
        <v>4</v>
      </c>
    </row>
    <row r="635" spans="5:5" ht="12.75" customHeight="1">
      <c r="E635" s="31" t="s">
        <v>4</v>
      </c>
    </row>
    <row r="636" spans="1:16" ht="12.75" customHeight="1">
      <c r="A636" t="s">
        <v>50</v>
      </c>
      <c s="6" t="s">
        <v>1845</v>
      </c>
      <c s="6" t="s">
        <v>5037</v>
      </c>
      <c t="s">
        <v>4</v>
      </c>
      <c s="26" t="s">
        <v>3597</v>
      </c>
      <c s="27" t="s">
        <v>782</v>
      </c>
      <c s="28">
        <v>17.18</v>
      </c>
      <c s="27">
        <v>0</v>
      </c>
      <c s="27">
        <f>ROUND(G636*H636,6)</f>
      </c>
      <c r="L636" s="29">
        <v>0</v>
      </c>
      <c s="24">
        <f>ROUND(ROUND(L636,2)*ROUND(G636,3),2)</f>
      </c>
      <c s="27" t="s">
        <v>2797</v>
      </c>
      <c>
        <f>(M636*21)/100</f>
      </c>
      <c t="s">
        <v>27</v>
      </c>
    </row>
    <row r="637" spans="1:5" ht="12.75" customHeight="1">
      <c r="A637" s="30" t="s">
        <v>56</v>
      </c>
      <c r="E637" s="31" t="s">
        <v>3597</v>
      </c>
    </row>
    <row r="638" spans="1:5" ht="12.75" customHeight="1">
      <c r="A638" s="30" t="s">
        <v>57</v>
      </c>
      <c r="E638" s="32" t="s">
        <v>4</v>
      </c>
    </row>
    <row r="639" spans="5:5" ht="12.75" customHeight="1">
      <c r="E639" s="31" t="s">
        <v>4</v>
      </c>
    </row>
    <row r="640" spans="1:16" ht="12.75" customHeight="1">
      <c r="A640" t="s">
        <v>50</v>
      </c>
      <c s="6" t="s">
        <v>1846</v>
      </c>
      <c s="6" t="s">
        <v>5038</v>
      </c>
      <c t="s">
        <v>4</v>
      </c>
      <c s="26" t="s">
        <v>3601</v>
      </c>
      <c s="27" t="s">
        <v>98</v>
      </c>
      <c s="28">
        <v>1</v>
      </c>
      <c s="27">
        <v>0</v>
      </c>
      <c s="27">
        <f>ROUND(G640*H640,6)</f>
      </c>
      <c r="L640" s="29">
        <v>0</v>
      </c>
      <c s="24">
        <f>ROUND(ROUND(L640,2)*ROUND(G640,3),2)</f>
      </c>
      <c s="27" t="s">
        <v>2797</v>
      </c>
      <c>
        <f>(M640*21)/100</f>
      </c>
      <c t="s">
        <v>27</v>
      </c>
    </row>
    <row r="641" spans="1:5" ht="12.75" customHeight="1">
      <c r="A641" s="30" t="s">
        <v>56</v>
      </c>
      <c r="E641" s="31" t="s">
        <v>3601</v>
      </c>
    </row>
    <row r="642" spans="1:5" ht="12.75" customHeight="1">
      <c r="A642" s="30" t="s">
        <v>57</v>
      </c>
      <c r="E642" s="32" t="s">
        <v>4</v>
      </c>
    </row>
    <row r="643" spans="5:5" ht="12.75" customHeight="1">
      <c r="E643" s="31" t="s">
        <v>4</v>
      </c>
    </row>
    <row r="644" spans="1:16" ht="12.75" customHeight="1">
      <c r="A644" t="s">
        <v>50</v>
      </c>
      <c s="6" t="s">
        <v>1849</v>
      </c>
      <c s="6" t="s">
        <v>5039</v>
      </c>
      <c t="s">
        <v>4</v>
      </c>
      <c s="26" t="s">
        <v>5040</v>
      </c>
      <c s="27" t="s">
        <v>98</v>
      </c>
      <c s="28">
        <v>1</v>
      </c>
      <c s="27">
        <v>0</v>
      </c>
      <c s="27">
        <f>ROUND(G644*H644,6)</f>
      </c>
      <c r="L644" s="29">
        <v>0</v>
      </c>
      <c s="24">
        <f>ROUND(ROUND(L644,2)*ROUND(G644,3),2)</f>
      </c>
      <c s="27" t="s">
        <v>2797</v>
      </c>
      <c>
        <f>(M644*21)/100</f>
      </c>
      <c t="s">
        <v>27</v>
      </c>
    </row>
    <row r="645" spans="1:5" ht="12.75" customHeight="1">
      <c r="A645" s="30" t="s">
        <v>56</v>
      </c>
      <c r="E645" s="31" t="s">
        <v>5040</v>
      </c>
    </row>
    <row r="646" spans="1:5" ht="12.75" customHeight="1">
      <c r="A646" s="30" t="s">
        <v>57</v>
      </c>
      <c r="E646" s="32" t="s">
        <v>4</v>
      </c>
    </row>
    <row r="647" spans="5:5" ht="12.75" customHeight="1">
      <c r="E647" s="31" t="s">
        <v>4</v>
      </c>
    </row>
    <row r="648" spans="1:13" ht="12.75" customHeight="1">
      <c r="A648" t="s">
        <v>47</v>
      </c>
      <c r="C648" s="7" t="s">
        <v>4385</v>
      </c>
      <c r="E648" s="25" t="s">
        <v>5041</v>
      </c>
      <c r="J648" s="24">
        <f>0</f>
      </c>
      <c s="24">
        <f>0</f>
      </c>
      <c s="24">
        <f>0+L649+L653</f>
      </c>
      <c s="24">
        <f>0+M649+M653</f>
      </c>
    </row>
    <row r="649" spans="1:16" ht="12.75" customHeight="1">
      <c r="A649" t="s">
        <v>50</v>
      </c>
      <c s="6" t="s">
        <v>1850</v>
      </c>
      <c s="6" t="s">
        <v>5042</v>
      </c>
      <c t="s">
        <v>4</v>
      </c>
      <c s="26" t="s">
        <v>5043</v>
      </c>
      <c s="27" t="s">
        <v>284</v>
      </c>
      <c s="28">
        <v>1</v>
      </c>
      <c s="27">
        <v>0</v>
      </c>
      <c s="27">
        <f>ROUND(G649*H649,6)</f>
      </c>
      <c r="L649" s="29">
        <v>0</v>
      </c>
      <c s="24">
        <f>ROUND(ROUND(L649,2)*ROUND(G649,3),2)</f>
      </c>
      <c s="27" t="s">
        <v>2797</v>
      </c>
      <c>
        <f>(M649*21)/100</f>
      </c>
      <c t="s">
        <v>27</v>
      </c>
    </row>
    <row r="650" spans="1:5" ht="12.75" customHeight="1">
      <c r="A650" s="30" t="s">
        <v>56</v>
      </c>
      <c r="E650" s="31" t="s">
        <v>5043</v>
      </c>
    </row>
    <row r="651" spans="1:5" ht="12.75" customHeight="1">
      <c r="A651" s="30" t="s">
        <v>57</v>
      </c>
      <c r="E651" s="32" t="s">
        <v>4</v>
      </c>
    </row>
    <row r="652" spans="5:5" ht="12.75" customHeight="1">
      <c r="E652" s="31" t="s">
        <v>4</v>
      </c>
    </row>
    <row r="653" spans="1:16" ht="12.75" customHeight="1">
      <c r="A653" t="s">
        <v>50</v>
      </c>
      <c s="6" t="s">
        <v>1854</v>
      </c>
      <c s="6" t="s">
        <v>5044</v>
      </c>
      <c t="s">
        <v>4</v>
      </c>
      <c s="26" t="s">
        <v>4398</v>
      </c>
      <c s="27" t="s">
        <v>284</v>
      </c>
      <c s="28">
        <v>1</v>
      </c>
      <c s="27">
        <v>0</v>
      </c>
      <c s="27">
        <f>ROUND(G653*H653,6)</f>
      </c>
      <c r="L653" s="29">
        <v>0</v>
      </c>
      <c s="24">
        <f>ROUND(ROUND(L653,2)*ROUND(G653,3),2)</f>
      </c>
      <c s="27" t="s">
        <v>2797</v>
      </c>
      <c>
        <f>(M653*21)/100</f>
      </c>
      <c t="s">
        <v>27</v>
      </c>
    </row>
    <row r="654" spans="1:5" ht="12.75" customHeight="1">
      <c r="A654" s="30" t="s">
        <v>56</v>
      </c>
      <c r="E654" s="31" t="s">
        <v>4398</v>
      </c>
    </row>
    <row r="655" spans="1:5" ht="12.75" customHeight="1">
      <c r="A655" s="30" t="s">
        <v>57</v>
      </c>
      <c r="E655" s="32" t="s">
        <v>4</v>
      </c>
    </row>
    <row r="656" spans="5:5" ht="12.75" customHeight="1">
      <c r="E656" s="31" t="s">
        <v>4</v>
      </c>
    </row>
    <row r="657" spans="1:13" ht="12.75" customHeight="1">
      <c r="A657" t="s">
        <v>47</v>
      </c>
      <c r="C657" s="7" t="s">
        <v>3602</v>
      </c>
      <c r="E657" s="25" t="s">
        <v>3603</v>
      </c>
      <c r="J657" s="24">
        <f>0</f>
      </c>
      <c s="24">
        <f>0</f>
      </c>
      <c s="24">
        <f>0+L658+L662+L666+L670+L674+L678</f>
      </c>
      <c s="24">
        <f>0+M658+M662+M666+M670+M674+M678</f>
      </c>
    </row>
    <row r="658" spans="1:16" ht="12.75" customHeight="1">
      <c r="A658" t="s">
        <v>50</v>
      </c>
      <c s="6" t="s">
        <v>1857</v>
      </c>
      <c s="6" t="s">
        <v>5045</v>
      </c>
      <c t="s">
        <v>4</v>
      </c>
      <c s="26" t="s">
        <v>3605</v>
      </c>
      <c s="27" t="s">
        <v>284</v>
      </c>
      <c s="28">
        <v>1</v>
      </c>
      <c s="27">
        <v>0</v>
      </c>
      <c s="27">
        <f>ROUND(G658*H658,6)</f>
      </c>
      <c r="L658" s="29">
        <v>0</v>
      </c>
      <c s="24">
        <f>ROUND(ROUND(L658,2)*ROUND(G658,3),2)</f>
      </c>
      <c s="27" t="s">
        <v>2797</v>
      </c>
      <c>
        <f>(M658*21)/100</f>
      </c>
      <c t="s">
        <v>27</v>
      </c>
    </row>
    <row r="659" spans="1:5" ht="12.75" customHeight="1">
      <c r="A659" s="30" t="s">
        <v>56</v>
      </c>
      <c r="E659" s="31" t="s">
        <v>5046</v>
      </c>
    </row>
    <row r="660" spans="1:5" ht="12.75" customHeight="1">
      <c r="A660" s="30" t="s">
        <v>57</v>
      </c>
      <c r="E660" s="32" t="s">
        <v>4</v>
      </c>
    </row>
    <row r="661" spans="5:5" ht="12.75" customHeight="1">
      <c r="E661" s="31" t="s">
        <v>4</v>
      </c>
    </row>
    <row r="662" spans="1:16" ht="12.75" customHeight="1">
      <c r="A662" t="s">
        <v>50</v>
      </c>
      <c s="6" t="s">
        <v>1858</v>
      </c>
      <c s="6" t="s">
        <v>5047</v>
      </c>
      <c t="s">
        <v>4</v>
      </c>
      <c s="26" t="s">
        <v>3607</v>
      </c>
      <c s="27" t="s">
        <v>284</v>
      </c>
      <c s="28">
        <v>1</v>
      </c>
      <c s="27">
        <v>0</v>
      </c>
      <c s="27">
        <f>ROUND(G662*H662,6)</f>
      </c>
      <c r="L662" s="29">
        <v>0</v>
      </c>
      <c s="24">
        <f>ROUND(ROUND(L662,2)*ROUND(G662,3),2)</f>
      </c>
      <c s="27" t="s">
        <v>2797</v>
      </c>
      <c>
        <f>(M662*21)/100</f>
      </c>
      <c t="s">
        <v>27</v>
      </c>
    </row>
    <row r="663" spans="1:5" ht="12.75" customHeight="1">
      <c r="A663" s="30" t="s">
        <v>56</v>
      </c>
      <c r="E663" s="31" t="s">
        <v>3607</v>
      </c>
    </row>
    <row r="664" spans="1:5" ht="12.75" customHeight="1">
      <c r="A664" s="30" t="s">
        <v>57</v>
      </c>
      <c r="E664" s="32" t="s">
        <v>4</v>
      </c>
    </row>
    <row r="665" spans="5:5" ht="12.75" customHeight="1">
      <c r="E665" s="31" t="s">
        <v>4</v>
      </c>
    </row>
    <row r="666" spans="1:16" ht="12.75" customHeight="1">
      <c r="A666" t="s">
        <v>50</v>
      </c>
      <c s="6" t="s">
        <v>1859</v>
      </c>
      <c s="6" t="s">
        <v>5048</v>
      </c>
      <c t="s">
        <v>4</v>
      </c>
      <c s="26" t="s">
        <v>3609</v>
      </c>
      <c s="27" t="s">
        <v>284</v>
      </c>
      <c s="28">
        <v>1</v>
      </c>
      <c s="27">
        <v>0</v>
      </c>
      <c s="27">
        <f>ROUND(G666*H666,6)</f>
      </c>
      <c r="L666" s="29">
        <v>0</v>
      </c>
      <c s="24">
        <f>ROUND(ROUND(L666,2)*ROUND(G666,3),2)</f>
      </c>
      <c s="27" t="s">
        <v>2797</v>
      </c>
      <c>
        <f>(M666*21)/100</f>
      </c>
      <c t="s">
        <v>27</v>
      </c>
    </row>
    <row r="667" spans="1:5" ht="12.75" customHeight="1">
      <c r="A667" s="30" t="s">
        <v>56</v>
      </c>
      <c r="E667" s="31" t="s">
        <v>3609</v>
      </c>
    </row>
    <row r="668" spans="1:5" ht="12.75" customHeight="1">
      <c r="A668" s="30" t="s">
        <v>57</v>
      </c>
      <c r="E668" s="32" t="s">
        <v>4</v>
      </c>
    </row>
    <row r="669" spans="5:5" ht="12.75" customHeight="1">
      <c r="E669" s="31" t="s">
        <v>4</v>
      </c>
    </row>
    <row r="670" spans="1:16" ht="12.75" customHeight="1">
      <c r="A670" t="s">
        <v>50</v>
      </c>
      <c s="6" t="s">
        <v>1860</v>
      </c>
      <c s="6" t="s">
        <v>5049</v>
      </c>
      <c t="s">
        <v>4</v>
      </c>
      <c s="26" t="s">
        <v>3611</v>
      </c>
      <c s="27" t="s">
        <v>284</v>
      </c>
      <c s="28">
        <v>1</v>
      </c>
      <c s="27">
        <v>0</v>
      </c>
      <c s="27">
        <f>ROUND(G670*H670,6)</f>
      </c>
      <c r="L670" s="29">
        <v>0</v>
      </c>
      <c s="24">
        <f>ROUND(ROUND(L670,2)*ROUND(G670,3),2)</f>
      </c>
      <c s="27" t="s">
        <v>2797</v>
      </c>
      <c>
        <f>(M670*21)/100</f>
      </c>
      <c t="s">
        <v>27</v>
      </c>
    </row>
    <row r="671" spans="1:5" ht="12.75" customHeight="1">
      <c r="A671" s="30" t="s">
        <v>56</v>
      </c>
      <c r="E671" s="31" t="s">
        <v>3611</v>
      </c>
    </row>
    <row r="672" spans="1:5" ht="12.75" customHeight="1">
      <c r="A672" s="30" t="s">
        <v>57</v>
      </c>
      <c r="E672" s="32" t="s">
        <v>4</v>
      </c>
    </row>
    <row r="673" spans="5:5" ht="12.75" customHeight="1">
      <c r="E673" s="31" t="s">
        <v>4</v>
      </c>
    </row>
    <row r="674" spans="1:16" ht="12.75" customHeight="1">
      <c r="A674" t="s">
        <v>50</v>
      </c>
      <c s="6" t="s">
        <v>1861</v>
      </c>
      <c s="6" t="s">
        <v>5050</v>
      </c>
      <c t="s">
        <v>4</v>
      </c>
      <c s="26" t="s">
        <v>3613</v>
      </c>
      <c s="27" t="s">
        <v>3614</v>
      </c>
      <c s="28">
        <v>2</v>
      </c>
      <c s="27">
        <v>0</v>
      </c>
      <c s="27">
        <f>ROUND(G674*H674,6)</f>
      </c>
      <c r="L674" s="29">
        <v>0</v>
      </c>
      <c s="24">
        <f>ROUND(ROUND(L674,2)*ROUND(G674,3),2)</f>
      </c>
      <c s="27" t="s">
        <v>2797</v>
      </c>
      <c>
        <f>(M674*21)/100</f>
      </c>
      <c t="s">
        <v>27</v>
      </c>
    </row>
    <row r="675" spans="1:5" ht="12.75" customHeight="1">
      <c r="A675" s="30" t="s">
        <v>56</v>
      </c>
      <c r="E675" s="31" t="s">
        <v>3613</v>
      </c>
    </row>
    <row r="676" spans="1:5" ht="12.75" customHeight="1">
      <c r="A676" s="30" t="s">
        <v>57</v>
      </c>
      <c r="E676" s="32" t="s">
        <v>4</v>
      </c>
    </row>
    <row r="677" spans="5:5" ht="12.75" customHeight="1">
      <c r="E677" s="31" t="s">
        <v>4</v>
      </c>
    </row>
    <row r="678" spans="1:16" ht="12.75" customHeight="1">
      <c r="A678" t="s">
        <v>50</v>
      </c>
      <c s="6" t="s">
        <v>1862</v>
      </c>
      <c s="6" t="s">
        <v>5051</v>
      </c>
      <c t="s">
        <v>4</v>
      </c>
      <c s="26" t="s">
        <v>3616</v>
      </c>
      <c s="27" t="s">
        <v>3614</v>
      </c>
      <c s="28">
        <v>2</v>
      </c>
      <c s="27">
        <v>0</v>
      </c>
      <c s="27">
        <f>ROUND(G678*H678,6)</f>
      </c>
      <c r="L678" s="29">
        <v>0</v>
      </c>
      <c s="24">
        <f>ROUND(ROUND(L678,2)*ROUND(G678,3),2)</f>
      </c>
      <c s="27" t="s">
        <v>2797</v>
      </c>
      <c>
        <f>(M678*21)/100</f>
      </c>
      <c t="s">
        <v>27</v>
      </c>
    </row>
    <row r="679" spans="1:5" ht="12.75" customHeight="1">
      <c r="A679" s="30" t="s">
        <v>56</v>
      </c>
      <c r="E679" s="31" t="s">
        <v>3616</v>
      </c>
    </row>
    <row r="680" spans="1:5" ht="12.75" customHeight="1">
      <c r="A680" s="30" t="s">
        <v>57</v>
      </c>
      <c r="E680" s="32" t="s">
        <v>4</v>
      </c>
    </row>
    <row r="681" spans="5:5" ht="12.75" customHeight="1">
      <c r="E681" s="31" t="s">
        <v>4</v>
      </c>
    </row>
    <row r="682" spans="1:13" ht="12.75" customHeight="1">
      <c r="A682" t="s">
        <v>47</v>
      </c>
      <c r="C682" s="7" t="s">
        <v>3617</v>
      </c>
      <c r="E682" s="25" t="s">
        <v>3618</v>
      </c>
      <c r="J682" s="24">
        <f>0</f>
      </c>
      <c s="24">
        <f>0</f>
      </c>
      <c s="24">
        <f>0+L683+L687+L691+L695+L699</f>
      </c>
      <c s="24">
        <f>0+M683+M687+M691+M695+M699</f>
      </c>
    </row>
    <row r="683" spans="1:16" ht="12.75" customHeight="1">
      <c r="A683" t="s">
        <v>50</v>
      </c>
      <c s="6" t="s">
        <v>1863</v>
      </c>
      <c s="6" t="s">
        <v>5052</v>
      </c>
      <c t="s">
        <v>4</v>
      </c>
      <c s="26" t="s">
        <v>3620</v>
      </c>
      <c s="27" t="s">
        <v>1085</v>
      </c>
      <c s="28">
        <v>1</v>
      </c>
      <c s="27">
        <v>0</v>
      </c>
      <c s="27">
        <f>ROUND(G683*H683,6)</f>
      </c>
      <c r="L683" s="29">
        <v>0</v>
      </c>
      <c s="24">
        <f>ROUND(ROUND(L683,2)*ROUND(G683,3),2)</f>
      </c>
      <c s="27" t="s">
        <v>2797</v>
      </c>
      <c>
        <f>(M683*21)/100</f>
      </c>
      <c t="s">
        <v>27</v>
      </c>
    </row>
    <row r="684" spans="1:5" ht="12.75" customHeight="1">
      <c r="A684" s="30" t="s">
        <v>56</v>
      </c>
      <c r="E684" s="31" t="s">
        <v>3620</v>
      </c>
    </row>
    <row r="685" spans="1:5" ht="12.75" customHeight="1">
      <c r="A685" s="30" t="s">
        <v>57</v>
      </c>
      <c r="E685" s="32" t="s">
        <v>4</v>
      </c>
    </row>
    <row r="686" spans="5:5" ht="12.75" customHeight="1">
      <c r="E686" s="31" t="s">
        <v>4</v>
      </c>
    </row>
    <row r="687" spans="1:16" ht="12.75" customHeight="1">
      <c r="A687" t="s">
        <v>50</v>
      </c>
      <c s="6" t="s">
        <v>1864</v>
      </c>
      <c s="6" t="s">
        <v>5053</v>
      </c>
      <c t="s">
        <v>4</v>
      </c>
      <c s="26" t="s">
        <v>3622</v>
      </c>
      <c s="27" t="s">
        <v>264</v>
      </c>
      <c s="28">
        <v>1</v>
      </c>
      <c s="27">
        <v>0</v>
      </c>
      <c s="27">
        <f>ROUND(G687*H687,6)</f>
      </c>
      <c r="L687" s="29">
        <v>0</v>
      </c>
      <c s="24">
        <f>ROUND(ROUND(L687,2)*ROUND(G687,3),2)</f>
      </c>
      <c s="27" t="s">
        <v>2797</v>
      </c>
      <c>
        <f>(M687*21)/100</f>
      </c>
      <c t="s">
        <v>27</v>
      </c>
    </row>
    <row r="688" spans="1:5" ht="12.75" customHeight="1">
      <c r="A688" s="30" t="s">
        <v>56</v>
      </c>
      <c r="E688" s="31" t="s">
        <v>3622</v>
      </c>
    </row>
    <row r="689" spans="1:5" ht="12.75" customHeight="1">
      <c r="A689" s="30" t="s">
        <v>57</v>
      </c>
      <c r="E689" s="32" t="s">
        <v>4</v>
      </c>
    </row>
    <row r="690" spans="5:5" ht="12.75" customHeight="1">
      <c r="E690" s="31" t="s">
        <v>4</v>
      </c>
    </row>
    <row r="691" spans="1:16" ht="12.75" customHeight="1">
      <c r="A691" t="s">
        <v>50</v>
      </c>
      <c s="6" t="s">
        <v>1865</v>
      </c>
      <c s="6" t="s">
        <v>5054</v>
      </c>
      <c t="s">
        <v>4</v>
      </c>
      <c s="26" t="s">
        <v>3624</v>
      </c>
      <c s="27" t="s">
        <v>3625</v>
      </c>
      <c s="28">
        <v>1</v>
      </c>
      <c s="27">
        <v>0</v>
      </c>
      <c s="27">
        <f>ROUND(G691*H691,6)</f>
      </c>
      <c r="L691" s="29">
        <v>0</v>
      </c>
      <c s="24">
        <f>ROUND(ROUND(L691,2)*ROUND(G691,3),2)</f>
      </c>
      <c s="27" t="s">
        <v>2797</v>
      </c>
      <c>
        <f>(M691*21)/100</f>
      </c>
      <c t="s">
        <v>27</v>
      </c>
    </row>
    <row r="692" spans="1:5" ht="12.75" customHeight="1">
      <c r="A692" s="30" t="s">
        <v>56</v>
      </c>
      <c r="E692" s="31" t="s">
        <v>3624</v>
      </c>
    </row>
    <row r="693" spans="1:5" ht="12.75" customHeight="1">
      <c r="A693" s="30" t="s">
        <v>57</v>
      </c>
      <c r="E693" s="32" t="s">
        <v>4</v>
      </c>
    </row>
    <row r="694" spans="5:5" ht="12.75" customHeight="1">
      <c r="E694" s="31" t="s">
        <v>4</v>
      </c>
    </row>
    <row r="695" spans="1:16" ht="12.75" customHeight="1">
      <c r="A695" t="s">
        <v>50</v>
      </c>
      <c s="6" t="s">
        <v>1867</v>
      </c>
      <c s="6" t="s">
        <v>5055</v>
      </c>
      <c t="s">
        <v>4</v>
      </c>
      <c s="26" t="s">
        <v>3627</v>
      </c>
      <c s="27" t="s">
        <v>264</v>
      </c>
      <c s="28">
        <v>1</v>
      </c>
      <c s="27">
        <v>0</v>
      </c>
      <c s="27">
        <f>ROUND(G695*H695,6)</f>
      </c>
      <c r="L695" s="29">
        <v>0</v>
      </c>
      <c s="24">
        <f>ROUND(ROUND(L695,2)*ROUND(G695,3),2)</f>
      </c>
      <c s="27" t="s">
        <v>2797</v>
      </c>
      <c>
        <f>(M695*21)/100</f>
      </c>
      <c t="s">
        <v>27</v>
      </c>
    </row>
    <row r="696" spans="1:5" ht="12.75" customHeight="1">
      <c r="A696" s="30" t="s">
        <v>56</v>
      </c>
      <c r="E696" s="31" t="s">
        <v>3627</v>
      </c>
    </row>
    <row r="697" spans="1:5" ht="12.75" customHeight="1">
      <c r="A697" s="30" t="s">
        <v>57</v>
      </c>
      <c r="E697" s="32" t="s">
        <v>4</v>
      </c>
    </row>
    <row r="698" spans="5:5" ht="12.75" customHeight="1">
      <c r="E698" s="31" t="s">
        <v>4</v>
      </c>
    </row>
    <row r="699" spans="1:16" ht="12.75" customHeight="1">
      <c r="A699" t="s">
        <v>50</v>
      </c>
      <c s="6" t="s">
        <v>1869</v>
      </c>
      <c s="6" t="s">
        <v>5056</v>
      </c>
      <c t="s">
        <v>4</v>
      </c>
      <c s="26" t="s">
        <v>3629</v>
      </c>
      <c s="27" t="s">
        <v>1918</v>
      </c>
      <c s="28">
        <v>1</v>
      </c>
      <c s="27">
        <v>0</v>
      </c>
      <c s="27">
        <f>ROUND(G699*H699,6)</f>
      </c>
      <c r="L699" s="29">
        <v>0</v>
      </c>
      <c s="24">
        <f>ROUND(ROUND(L699,2)*ROUND(G699,3),2)</f>
      </c>
      <c s="27" t="s">
        <v>2797</v>
      </c>
      <c>
        <f>(M699*21)/100</f>
      </c>
      <c t="s">
        <v>27</v>
      </c>
    </row>
    <row r="700" spans="1:5" ht="12.75" customHeight="1">
      <c r="A700" s="30" t="s">
        <v>56</v>
      </c>
      <c r="E700" s="31" t="s">
        <v>3629</v>
      </c>
    </row>
    <row r="701" spans="1:5" ht="12.75" customHeight="1">
      <c r="A701" s="30" t="s">
        <v>57</v>
      </c>
      <c r="E701" s="32" t="s">
        <v>4</v>
      </c>
    </row>
    <row r="702" spans="5:5" ht="12.75" customHeight="1">
      <c r="E702" s="31" t="s">
        <v>4</v>
      </c>
    </row>
    <row r="703" spans="1:13" ht="12.75" customHeight="1">
      <c r="A703" t="s">
        <v>47</v>
      </c>
      <c r="C703" s="7" t="s">
        <v>3630</v>
      </c>
      <c r="E703" s="25" t="s">
        <v>3631</v>
      </c>
      <c r="J703" s="24">
        <f>0</f>
      </c>
      <c s="24">
        <f>0</f>
      </c>
      <c s="24">
        <f>0+L704+L708+L712+L716+L720</f>
      </c>
      <c s="24">
        <f>0+M704+M708+M712+M716+M720</f>
      </c>
    </row>
    <row r="704" spans="1:16" ht="12.75" customHeight="1">
      <c r="A704" t="s">
        <v>50</v>
      </c>
      <c s="6" t="s">
        <v>1871</v>
      </c>
      <c s="6" t="s">
        <v>3632</v>
      </c>
      <c t="s">
        <v>4</v>
      </c>
      <c s="26" t="s">
        <v>3633</v>
      </c>
      <c s="27" t="s">
        <v>782</v>
      </c>
      <c s="28">
        <v>13.49</v>
      </c>
      <c s="27">
        <v>0</v>
      </c>
      <c s="27">
        <f>ROUND(G704*H704,6)</f>
      </c>
      <c r="L704" s="29">
        <v>0</v>
      </c>
      <c s="24">
        <f>ROUND(ROUND(L704,2)*ROUND(G704,3),2)</f>
      </c>
      <c s="27" t="s">
        <v>2797</v>
      </c>
      <c>
        <f>(M704*21)/100</f>
      </c>
      <c t="s">
        <v>27</v>
      </c>
    </row>
    <row r="705" spans="1:5" ht="12.75" customHeight="1">
      <c r="A705" s="30" t="s">
        <v>56</v>
      </c>
      <c r="E705" s="31" t="s">
        <v>3634</v>
      </c>
    </row>
    <row r="706" spans="1:5" ht="12.75" customHeight="1">
      <c r="A706" s="30" t="s">
        <v>57</v>
      </c>
      <c r="E706" s="32" t="s">
        <v>4</v>
      </c>
    </row>
    <row r="707" spans="5:5" ht="12.75" customHeight="1">
      <c r="E707" s="31" t="s">
        <v>4</v>
      </c>
    </row>
    <row r="708" spans="1:16" ht="12.75" customHeight="1">
      <c r="A708" t="s">
        <v>50</v>
      </c>
      <c s="6" t="s">
        <v>1873</v>
      </c>
      <c s="6" t="s">
        <v>3635</v>
      </c>
      <c t="s">
        <v>4</v>
      </c>
      <c s="26" t="s">
        <v>3636</v>
      </c>
      <c s="27" t="s">
        <v>782</v>
      </c>
      <c s="28">
        <v>13.49</v>
      </c>
      <c s="27">
        <v>0</v>
      </c>
      <c s="27">
        <f>ROUND(G708*H708,6)</f>
      </c>
      <c r="L708" s="29">
        <v>0</v>
      </c>
      <c s="24">
        <f>ROUND(ROUND(L708,2)*ROUND(G708,3),2)</f>
      </c>
      <c s="27" t="s">
        <v>2797</v>
      </c>
      <c>
        <f>(M708*21)/100</f>
      </c>
      <c t="s">
        <v>27</v>
      </c>
    </row>
    <row r="709" spans="1:5" ht="12.75" customHeight="1">
      <c r="A709" s="30" t="s">
        <v>56</v>
      </c>
      <c r="E709" s="31" t="s">
        <v>3637</v>
      </c>
    </row>
    <row r="710" spans="1:5" ht="12.75" customHeight="1">
      <c r="A710" s="30" t="s">
        <v>57</v>
      </c>
      <c r="E710" s="32" t="s">
        <v>4</v>
      </c>
    </row>
    <row r="711" spans="5:5" ht="12.75" customHeight="1">
      <c r="E711" s="31" t="s">
        <v>4</v>
      </c>
    </row>
    <row r="712" spans="1:16" ht="12.75" customHeight="1">
      <c r="A712" t="s">
        <v>50</v>
      </c>
      <c s="6" t="s">
        <v>1875</v>
      </c>
      <c s="6" t="s">
        <v>3638</v>
      </c>
      <c t="s">
        <v>4</v>
      </c>
      <c s="26" t="s">
        <v>3639</v>
      </c>
      <c s="27" t="s">
        <v>782</v>
      </c>
      <c s="28">
        <v>13.841</v>
      </c>
      <c s="27">
        <v>0.0001</v>
      </c>
      <c s="27">
        <f>ROUND(G712*H712,6)</f>
      </c>
      <c r="L712" s="29">
        <v>0</v>
      </c>
      <c s="24">
        <f>ROUND(ROUND(L712,2)*ROUND(G712,3),2)</f>
      </c>
      <c s="27" t="s">
        <v>2797</v>
      </c>
      <c>
        <f>(M712*21)/100</f>
      </c>
      <c t="s">
        <v>27</v>
      </c>
    </row>
    <row r="713" spans="1:5" ht="12.75" customHeight="1">
      <c r="A713" s="30" t="s">
        <v>56</v>
      </c>
      <c r="E713" s="31" t="s">
        <v>3640</v>
      </c>
    </row>
    <row r="714" spans="1:5" ht="12.75" customHeight="1">
      <c r="A714" s="30" t="s">
        <v>57</v>
      </c>
      <c r="E714" s="32" t="s">
        <v>4</v>
      </c>
    </row>
    <row r="715" spans="5:5" ht="12.75" customHeight="1">
      <c r="E715" s="31" t="s">
        <v>4</v>
      </c>
    </row>
    <row r="716" spans="1:16" ht="12.75" customHeight="1">
      <c r="A716" t="s">
        <v>50</v>
      </c>
      <c s="6" t="s">
        <v>1877</v>
      </c>
      <c s="6" t="s">
        <v>3641</v>
      </c>
      <c t="s">
        <v>4</v>
      </c>
      <c s="26" t="s">
        <v>3642</v>
      </c>
      <c s="27" t="s">
        <v>782</v>
      </c>
      <c s="28">
        <v>13.841</v>
      </c>
      <c s="27">
        <v>0.00014</v>
      </c>
      <c s="27">
        <f>ROUND(G716*H716,6)</f>
      </c>
      <c r="L716" s="29">
        <v>0</v>
      </c>
      <c s="24">
        <f>ROUND(ROUND(L716,2)*ROUND(G716,3),2)</f>
      </c>
      <c s="27" t="s">
        <v>2797</v>
      </c>
      <c>
        <f>(M716*21)/100</f>
      </c>
      <c t="s">
        <v>27</v>
      </c>
    </row>
    <row r="717" spans="1:5" ht="12.75" customHeight="1">
      <c r="A717" s="30" t="s">
        <v>56</v>
      </c>
      <c r="E717" s="31" t="s">
        <v>3643</v>
      </c>
    </row>
    <row r="718" spans="1:5" ht="12.75" customHeight="1">
      <c r="A718" s="30" t="s">
        <v>57</v>
      </c>
      <c r="E718" s="32" t="s">
        <v>4</v>
      </c>
    </row>
    <row r="719" spans="5:5" ht="12.75" customHeight="1">
      <c r="E719" s="31" t="s">
        <v>4</v>
      </c>
    </row>
    <row r="720" spans="1:16" ht="12.75" customHeight="1">
      <c r="A720" t="s">
        <v>50</v>
      </c>
      <c s="6" t="s">
        <v>1879</v>
      </c>
      <c s="6" t="s">
        <v>3644</v>
      </c>
      <c t="s">
        <v>4</v>
      </c>
      <c s="26" t="s">
        <v>3645</v>
      </c>
      <c s="27" t="s">
        <v>782</v>
      </c>
      <c s="28">
        <v>13.36</v>
      </c>
      <c s="27">
        <v>0.0048</v>
      </c>
      <c s="27">
        <f>ROUND(G720*H720,6)</f>
      </c>
      <c r="L720" s="29">
        <v>0</v>
      </c>
      <c s="24">
        <f>ROUND(ROUND(L720,2)*ROUND(G720,3),2)</f>
      </c>
      <c s="27" t="s">
        <v>2797</v>
      </c>
      <c>
        <f>(M720*21)/100</f>
      </c>
      <c t="s">
        <v>27</v>
      </c>
    </row>
    <row r="721" spans="1:5" ht="12.75" customHeight="1">
      <c r="A721" s="30" t="s">
        <v>56</v>
      </c>
      <c r="E721" s="31" t="s">
        <v>3646</v>
      </c>
    </row>
    <row r="722" spans="1:5" ht="12.75" customHeight="1">
      <c r="A722" s="30" t="s">
        <v>57</v>
      </c>
      <c r="E722" s="32" t="s">
        <v>4</v>
      </c>
    </row>
    <row r="723" spans="5:5" ht="12.75" customHeight="1">
      <c r="E723" s="31" t="s">
        <v>4</v>
      </c>
    </row>
    <row r="724" spans="1:13" ht="12.75" customHeight="1">
      <c r="A724" t="s">
        <v>47</v>
      </c>
      <c r="C724" s="7" t="s">
        <v>3647</v>
      </c>
      <c r="E724" s="25" t="s">
        <v>3648</v>
      </c>
      <c r="J724" s="24">
        <f>0</f>
      </c>
      <c s="24">
        <f>0</f>
      </c>
      <c s="24">
        <f>0+L725+L729+L733+L737</f>
      </c>
      <c s="24">
        <f>0+M725+M729+M733+M737</f>
      </c>
    </row>
    <row r="725" spans="1:16" ht="12.75" customHeight="1">
      <c r="A725" t="s">
        <v>50</v>
      </c>
      <c s="6" t="s">
        <v>1880</v>
      </c>
      <c s="6" t="s">
        <v>3650</v>
      </c>
      <c t="s">
        <v>4</v>
      </c>
      <c s="26" t="s">
        <v>3651</v>
      </c>
      <c s="27" t="s">
        <v>782</v>
      </c>
      <c s="28">
        <v>82.352</v>
      </c>
      <c s="27">
        <v>0</v>
      </c>
      <c s="27">
        <f>ROUND(G725*H725,6)</f>
      </c>
      <c r="L725" s="29">
        <v>0</v>
      </c>
      <c s="24">
        <f>ROUND(ROUND(L725,2)*ROUND(G725,3),2)</f>
      </c>
      <c s="27" t="s">
        <v>2797</v>
      </c>
      <c>
        <f>(M725*21)/100</f>
      </c>
      <c t="s">
        <v>27</v>
      </c>
    </row>
    <row r="726" spans="1:5" ht="12.75" customHeight="1">
      <c r="A726" s="30" t="s">
        <v>56</v>
      </c>
      <c r="E726" s="31" t="s">
        <v>3652</v>
      </c>
    </row>
    <row r="727" spans="1:5" ht="12.75" customHeight="1">
      <c r="A727" s="30" t="s">
        <v>57</v>
      </c>
      <c r="E727" s="32" t="s">
        <v>4</v>
      </c>
    </row>
    <row r="728" spans="5:5" ht="12.75" customHeight="1">
      <c r="E728" s="31" t="s">
        <v>4</v>
      </c>
    </row>
    <row r="729" spans="1:16" ht="12.75" customHeight="1">
      <c r="A729" t="s">
        <v>50</v>
      </c>
      <c s="6" t="s">
        <v>3649</v>
      </c>
      <c s="6" t="s">
        <v>3654</v>
      </c>
      <c t="s">
        <v>4</v>
      </c>
      <c s="26" t="s">
        <v>3655</v>
      </c>
      <c s="27" t="s">
        <v>782</v>
      </c>
      <c s="28">
        <v>82.352</v>
      </c>
      <c s="27">
        <v>0.0045</v>
      </c>
      <c s="27">
        <f>ROUND(G729*H729,6)</f>
      </c>
      <c r="L729" s="29">
        <v>0</v>
      </c>
      <c s="24">
        <f>ROUND(ROUND(L729,2)*ROUND(G729,3),2)</f>
      </c>
      <c s="27" t="s">
        <v>2797</v>
      </c>
      <c>
        <f>(M729*21)/100</f>
      </c>
      <c t="s">
        <v>27</v>
      </c>
    </row>
    <row r="730" spans="1:5" ht="12.75" customHeight="1">
      <c r="A730" s="30" t="s">
        <v>56</v>
      </c>
      <c r="E730" s="31" t="s">
        <v>3656</v>
      </c>
    </row>
    <row r="731" spans="1:5" ht="12.75" customHeight="1">
      <c r="A731" s="30" t="s">
        <v>57</v>
      </c>
      <c r="E731" s="32" t="s">
        <v>4</v>
      </c>
    </row>
    <row r="732" spans="5:5" ht="12.75" customHeight="1">
      <c r="E732" s="31" t="s">
        <v>4</v>
      </c>
    </row>
    <row r="733" spans="1:16" ht="12.75" customHeight="1">
      <c r="A733" t="s">
        <v>50</v>
      </c>
      <c s="6" t="s">
        <v>3653</v>
      </c>
      <c s="6" t="s">
        <v>3658</v>
      </c>
      <c t="s">
        <v>4</v>
      </c>
      <c s="26" t="s">
        <v>3659</v>
      </c>
      <c s="27" t="s">
        <v>782</v>
      </c>
      <c s="28">
        <v>82.352</v>
      </c>
      <c s="27">
        <v>0.00021</v>
      </c>
      <c s="27">
        <f>ROUND(G733*H733,6)</f>
      </c>
      <c r="L733" s="29">
        <v>0</v>
      </c>
      <c s="24">
        <f>ROUND(ROUND(L733,2)*ROUND(G733,3),2)</f>
      </c>
      <c s="27" t="s">
        <v>2797</v>
      </c>
      <c>
        <f>(M733*21)/100</f>
      </c>
      <c t="s">
        <v>27</v>
      </c>
    </row>
    <row r="734" spans="1:5" ht="12.75" customHeight="1">
      <c r="A734" s="30" t="s">
        <v>56</v>
      </c>
      <c r="E734" s="31" t="s">
        <v>3660</v>
      </c>
    </row>
    <row r="735" spans="1:5" ht="12.75" customHeight="1">
      <c r="A735" s="30" t="s">
        <v>57</v>
      </c>
      <c r="E735" s="32" t="s">
        <v>4</v>
      </c>
    </row>
    <row r="736" spans="5:5" ht="12.75" customHeight="1">
      <c r="E736" s="31" t="s">
        <v>4</v>
      </c>
    </row>
    <row r="737" spans="1:16" ht="12.75" customHeight="1">
      <c r="A737" t="s">
        <v>50</v>
      </c>
      <c s="6" t="s">
        <v>3657</v>
      </c>
      <c s="6" t="s">
        <v>3662</v>
      </c>
      <c t="s">
        <v>4</v>
      </c>
      <c s="26" t="s">
        <v>3663</v>
      </c>
      <c s="27" t="s">
        <v>782</v>
      </c>
      <c s="28">
        <v>82.352</v>
      </c>
      <c s="27">
        <v>0.00033</v>
      </c>
      <c s="27">
        <f>ROUND(G737*H737,6)</f>
      </c>
      <c r="L737" s="29">
        <v>0</v>
      </c>
      <c s="24">
        <f>ROUND(ROUND(L737,2)*ROUND(G737,3),2)</f>
      </c>
      <c s="27" t="s">
        <v>2797</v>
      </c>
      <c>
        <f>(M737*21)/100</f>
      </c>
      <c t="s">
        <v>27</v>
      </c>
    </row>
    <row r="738" spans="1:5" ht="12.75" customHeight="1">
      <c r="A738" s="30" t="s">
        <v>56</v>
      </c>
      <c r="E738" s="31" t="s">
        <v>3664</v>
      </c>
    </row>
    <row r="739" spans="1:5" ht="12.75" customHeight="1">
      <c r="A739" s="30" t="s">
        <v>57</v>
      </c>
      <c r="E739" s="32" t="s">
        <v>4</v>
      </c>
    </row>
    <row r="740" spans="5:5" ht="12.75" customHeight="1">
      <c r="E740" s="31" t="s">
        <v>4</v>
      </c>
    </row>
    <row r="741" spans="1:13" ht="12.75" customHeight="1">
      <c r="A741" t="s">
        <v>47</v>
      </c>
      <c r="C741" s="7" t="s">
        <v>83</v>
      </c>
      <c r="E741" s="25" t="s">
        <v>2904</v>
      </c>
      <c r="J741" s="24">
        <f>0</f>
      </c>
      <c s="24">
        <f>0</f>
      </c>
      <c s="24">
        <f>0+L742+L746+L750+L754+L758+L762+L766+L770+L774+L778+L782+L786+L790+L794+L798+L802+L806</f>
      </c>
      <c s="24">
        <f>0+M742+M746+M750+M754+M758+M762+M766+M770+M774+M778+M782+M786+M790+M794+M798+M802+M806</f>
      </c>
    </row>
    <row r="742" spans="1:16" ht="12.75" customHeight="1">
      <c r="A742" t="s">
        <v>50</v>
      </c>
      <c s="6" t="s">
        <v>3661</v>
      </c>
      <c s="6" t="s">
        <v>3666</v>
      </c>
      <c t="s">
        <v>4</v>
      </c>
      <c s="26" t="s">
        <v>3667</v>
      </c>
      <c s="27" t="s">
        <v>284</v>
      </c>
      <c s="28">
        <v>2</v>
      </c>
      <c s="27">
        <v>0</v>
      </c>
      <c s="27">
        <f>ROUND(G742*H742,6)</f>
      </c>
      <c r="L742" s="29">
        <v>0</v>
      </c>
      <c s="24">
        <f>ROUND(ROUND(L742,2)*ROUND(G742,3),2)</f>
      </c>
      <c s="27" t="s">
        <v>2797</v>
      </c>
      <c>
        <f>(M742*21)/100</f>
      </c>
      <c t="s">
        <v>27</v>
      </c>
    </row>
    <row r="743" spans="1:5" ht="12.75" customHeight="1">
      <c r="A743" s="30" t="s">
        <v>56</v>
      </c>
      <c r="E743" s="31" t="s">
        <v>3667</v>
      </c>
    </row>
    <row r="744" spans="1:5" ht="12.75" customHeight="1">
      <c r="A744" s="30" t="s">
        <v>57</v>
      </c>
      <c r="E744" s="32" t="s">
        <v>4</v>
      </c>
    </row>
    <row r="745" spans="5:5" ht="12.75" customHeight="1">
      <c r="E745" s="31" t="s">
        <v>4</v>
      </c>
    </row>
    <row r="746" spans="1:16" ht="12.75" customHeight="1">
      <c r="A746" t="s">
        <v>50</v>
      </c>
      <c s="6" t="s">
        <v>3665</v>
      </c>
      <c s="6" t="s">
        <v>3669</v>
      </c>
      <c t="s">
        <v>4</v>
      </c>
      <c s="26" t="s">
        <v>3670</v>
      </c>
      <c s="27" t="s">
        <v>284</v>
      </c>
      <c s="28">
        <v>6</v>
      </c>
      <c s="27">
        <v>0</v>
      </c>
      <c s="27">
        <f>ROUND(G746*H746,6)</f>
      </c>
      <c r="L746" s="29">
        <v>0</v>
      </c>
      <c s="24">
        <f>ROUND(ROUND(L746,2)*ROUND(G746,3),2)</f>
      </c>
      <c s="27" t="s">
        <v>2797</v>
      </c>
      <c>
        <f>(M746*21)/100</f>
      </c>
      <c t="s">
        <v>27</v>
      </c>
    </row>
    <row r="747" spans="1:5" ht="12.75" customHeight="1">
      <c r="A747" s="30" t="s">
        <v>56</v>
      </c>
      <c r="E747" s="31" t="s">
        <v>3670</v>
      </c>
    </row>
    <row r="748" spans="1:5" ht="12.75" customHeight="1">
      <c r="A748" s="30" t="s">
        <v>57</v>
      </c>
      <c r="E748" s="32" t="s">
        <v>4</v>
      </c>
    </row>
    <row r="749" spans="5:5" ht="12.75" customHeight="1">
      <c r="E749" s="31" t="s">
        <v>4</v>
      </c>
    </row>
    <row r="750" spans="1:16" ht="12.75" customHeight="1">
      <c r="A750" t="s">
        <v>50</v>
      </c>
      <c s="6" t="s">
        <v>3668</v>
      </c>
      <c s="6" t="s">
        <v>3672</v>
      </c>
      <c t="s">
        <v>4</v>
      </c>
      <c s="26" t="s">
        <v>3673</v>
      </c>
      <c s="27" t="s">
        <v>98</v>
      </c>
      <c s="28">
        <v>6</v>
      </c>
      <c s="27">
        <v>0.009</v>
      </c>
      <c s="27">
        <f>ROUND(G750*H750,6)</f>
      </c>
      <c r="L750" s="29">
        <v>0</v>
      </c>
      <c s="24">
        <f>ROUND(ROUND(L750,2)*ROUND(G750,3),2)</f>
      </c>
      <c s="27" t="s">
        <v>2797</v>
      </c>
      <c>
        <f>(M750*21)/100</f>
      </c>
      <c t="s">
        <v>27</v>
      </c>
    </row>
    <row r="751" spans="1:5" ht="12.75" customHeight="1">
      <c r="A751" s="30" t="s">
        <v>56</v>
      </c>
      <c r="E751" s="31" t="s">
        <v>3673</v>
      </c>
    </row>
    <row r="752" spans="1:5" ht="12.75" customHeight="1">
      <c r="A752" s="30" t="s">
        <v>57</v>
      </c>
      <c r="E752" s="32" t="s">
        <v>4</v>
      </c>
    </row>
    <row r="753" spans="5:5" ht="12.75" customHeight="1">
      <c r="E753" s="31" t="s">
        <v>4</v>
      </c>
    </row>
    <row r="754" spans="1:16" ht="12.75" customHeight="1">
      <c r="A754" t="s">
        <v>50</v>
      </c>
      <c s="6" t="s">
        <v>3671</v>
      </c>
      <c s="6" t="s">
        <v>3675</v>
      </c>
      <c t="s">
        <v>4</v>
      </c>
      <c s="26" t="s">
        <v>3676</v>
      </c>
      <c s="27" t="s">
        <v>782</v>
      </c>
      <c s="28">
        <v>50.116</v>
      </c>
      <c s="27">
        <v>0</v>
      </c>
      <c s="27">
        <f>ROUND(G754*H754,6)</f>
      </c>
      <c r="L754" s="29">
        <v>0</v>
      </c>
      <c s="24">
        <f>ROUND(ROUND(L754,2)*ROUND(G754,3),2)</f>
      </c>
      <c s="27" t="s">
        <v>2797</v>
      </c>
      <c>
        <f>(M754*21)/100</f>
      </c>
      <c t="s">
        <v>27</v>
      </c>
    </row>
    <row r="755" spans="1:5" ht="12.75" customHeight="1">
      <c r="A755" s="30" t="s">
        <v>56</v>
      </c>
      <c r="E755" s="31" t="s">
        <v>3677</v>
      </c>
    </row>
    <row r="756" spans="1:5" ht="12.75" customHeight="1">
      <c r="A756" s="30" t="s">
        <v>57</v>
      </c>
      <c r="E756" s="32" t="s">
        <v>4</v>
      </c>
    </row>
    <row r="757" spans="5:5" ht="12.75" customHeight="1">
      <c r="E757" s="31" t="s">
        <v>3678</v>
      </c>
    </row>
    <row r="758" spans="1:16" ht="12.75" customHeight="1">
      <c r="A758" t="s">
        <v>50</v>
      </c>
      <c s="6" t="s">
        <v>3674</v>
      </c>
      <c s="6" t="s">
        <v>3680</v>
      </c>
      <c t="s">
        <v>4</v>
      </c>
      <c s="26" t="s">
        <v>3681</v>
      </c>
      <c s="27" t="s">
        <v>782</v>
      </c>
      <c s="28">
        <v>1503.48</v>
      </c>
      <c s="27">
        <v>0</v>
      </c>
      <c s="27">
        <f>ROUND(G758*H758,6)</f>
      </c>
      <c r="L758" s="29">
        <v>0</v>
      </c>
      <c s="24">
        <f>ROUND(ROUND(L758,2)*ROUND(G758,3),2)</f>
      </c>
      <c s="27" t="s">
        <v>2797</v>
      </c>
      <c>
        <f>(M758*21)/100</f>
      </c>
      <c t="s">
        <v>27</v>
      </c>
    </row>
    <row r="759" spans="1:5" ht="12.75" customHeight="1">
      <c r="A759" s="30" t="s">
        <v>56</v>
      </c>
      <c r="E759" s="31" t="s">
        <v>3682</v>
      </c>
    </row>
    <row r="760" spans="1:5" ht="12.75" customHeight="1">
      <c r="A760" s="30" t="s">
        <v>57</v>
      </c>
      <c r="E760" s="32" t="s">
        <v>4</v>
      </c>
    </row>
    <row r="761" spans="5:5" ht="12.75" customHeight="1">
      <c r="E761" s="31" t="s">
        <v>3678</v>
      </c>
    </row>
    <row r="762" spans="1:16" ht="12.75" customHeight="1">
      <c r="A762" t="s">
        <v>50</v>
      </c>
      <c s="6" t="s">
        <v>3679</v>
      </c>
      <c s="6" t="s">
        <v>3684</v>
      </c>
      <c t="s">
        <v>4</v>
      </c>
      <c s="26" t="s">
        <v>3685</v>
      </c>
      <c s="27" t="s">
        <v>782</v>
      </c>
      <c s="28">
        <v>50.116</v>
      </c>
      <c s="27">
        <v>0</v>
      </c>
      <c s="27">
        <f>ROUND(G762*H762,6)</f>
      </c>
      <c r="L762" s="29">
        <v>0</v>
      </c>
      <c s="24">
        <f>ROUND(ROUND(L762,2)*ROUND(G762,3),2)</f>
      </c>
      <c s="27" t="s">
        <v>2797</v>
      </c>
      <c>
        <f>(M762*21)/100</f>
      </c>
      <c t="s">
        <v>27</v>
      </c>
    </row>
    <row r="763" spans="1:5" ht="12.75" customHeight="1">
      <c r="A763" s="30" t="s">
        <v>56</v>
      </c>
      <c r="E763" s="31" t="s">
        <v>3686</v>
      </c>
    </row>
    <row r="764" spans="1:5" ht="12.75" customHeight="1">
      <c r="A764" s="30" t="s">
        <v>57</v>
      </c>
      <c r="E764" s="32" t="s">
        <v>4</v>
      </c>
    </row>
    <row r="765" spans="5:5" ht="12.75" customHeight="1">
      <c r="E765" s="31" t="s">
        <v>3687</v>
      </c>
    </row>
    <row r="766" spans="1:16" ht="12.75" customHeight="1">
      <c r="A766" t="s">
        <v>50</v>
      </c>
      <c s="6" t="s">
        <v>3683</v>
      </c>
      <c s="6" t="s">
        <v>3689</v>
      </c>
      <c t="s">
        <v>4</v>
      </c>
      <c s="26" t="s">
        <v>3690</v>
      </c>
      <c s="27" t="s">
        <v>782</v>
      </c>
      <c s="28">
        <v>20.79</v>
      </c>
      <c s="27">
        <v>0.00013</v>
      </c>
      <c s="27">
        <f>ROUND(G766*H766,6)</f>
      </c>
      <c r="L766" s="29">
        <v>0</v>
      </c>
      <c s="24">
        <f>ROUND(ROUND(L766,2)*ROUND(G766,3),2)</f>
      </c>
      <c s="27" t="s">
        <v>2797</v>
      </c>
      <c>
        <f>(M766*21)/100</f>
      </c>
      <c t="s">
        <v>27</v>
      </c>
    </row>
    <row r="767" spans="1:5" ht="12.75" customHeight="1">
      <c r="A767" s="30" t="s">
        <v>56</v>
      </c>
      <c r="E767" s="31" t="s">
        <v>3691</v>
      </c>
    </row>
    <row r="768" spans="1:5" ht="12.75" customHeight="1">
      <c r="A768" s="30" t="s">
        <v>57</v>
      </c>
      <c r="E768" s="32" t="s">
        <v>4</v>
      </c>
    </row>
    <row r="769" spans="5:5" ht="12.75" customHeight="1">
      <c r="E769" s="31" t="s">
        <v>3692</v>
      </c>
    </row>
    <row r="770" spans="1:16" ht="12.75" customHeight="1">
      <c r="A770" t="s">
        <v>50</v>
      </c>
      <c s="6" t="s">
        <v>3688</v>
      </c>
      <c s="6" t="s">
        <v>3694</v>
      </c>
      <c t="s">
        <v>4</v>
      </c>
      <c s="26" t="s">
        <v>3695</v>
      </c>
      <c s="27" t="s">
        <v>782</v>
      </c>
      <c s="28">
        <v>20.79</v>
      </c>
      <c s="27">
        <v>4E-05</v>
      </c>
      <c s="27">
        <f>ROUND(G770*H770,6)</f>
      </c>
      <c r="L770" s="29">
        <v>0</v>
      </c>
      <c s="24">
        <f>ROUND(ROUND(L770,2)*ROUND(G770,3),2)</f>
      </c>
      <c s="27" t="s">
        <v>2797</v>
      </c>
      <c>
        <f>(M770*21)/100</f>
      </c>
      <c t="s">
        <v>27</v>
      </c>
    </row>
    <row r="771" spans="1:5" ht="12.75" customHeight="1">
      <c r="A771" s="30" t="s">
        <v>56</v>
      </c>
      <c r="E771" s="31" t="s">
        <v>3696</v>
      </c>
    </row>
    <row r="772" spans="1:5" ht="12.75" customHeight="1">
      <c r="A772" s="30" t="s">
        <v>57</v>
      </c>
      <c r="E772" s="32" t="s">
        <v>4</v>
      </c>
    </row>
    <row r="773" spans="5:5" ht="12.75" customHeight="1">
      <c r="E773" s="31" t="s">
        <v>3697</v>
      </c>
    </row>
    <row r="774" spans="1:16" ht="12.75" customHeight="1">
      <c r="A774" t="s">
        <v>50</v>
      </c>
      <c s="6" t="s">
        <v>3693</v>
      </c>
      <c s="6" t="s">
        <v>3699</v>
      </c>
      <c t="s">
        <v>4</v>
      </c>
      <c s="26" t="s">
        <v>3700</v>
      </c>
      <c s="27" t="s">
        <v>98</v>
      </c>
      <c s="28">
        <v>19</v>
      </c>
      <c s="27">
        <v>0.00181</v>
      </c>
      <c s="27">
        <f>ROUND(G774*H774,6)</f>
      </c>
      <c r="L774" s="29">
        <v>0</v>
      </c>
      <c s="24">
        <f>ROUND(ROUND(L774,2)*ROUND(G774,3),2)</f>
      </c>
      <c s="27" t="s">
        <v>2797</v>
      </c>
      <c>
        <f>(M774*21)/100</f>
      </c>
      <c t="s">
        <v>27</v>
      </c>
    </row>
    <row r="775" spans="1:5" ht="12.75" customHeight="1">
      <c r="A775" s="30" t="s">
        <v>56</v>
      </c>
      <c r="E775" s="31" t="s">
        <v>3701</v>
      </c>
    </row>
    <row r="776" spans="1:5" ht="12.75" customHeight="1">
      <c r="A776" s="30" t="s">
        <v>57</v>
      </c>
      <c r="E776" s="32" t="s">
        <v>4</v>
      </c>
    </row>
    <row r="777" spans="5:5" ht="12.75" customHeight="1">
      <c r="E777" s="31" t="s">
        <v>4</v>
      </c>
    </row>
    <row r="778" spans="1:16" ht="12.75" customHeight="1">
      <c r="A778" t="s">
        <v>50</v>
      </c>
      <c s="6" t="s">
        <v>3698</v>
      </c>
      <c s="6" t="s">
        <v>3703</v>
      </c>
      <c t="s">
        <v>4</v>
      </c>
      <c s="26" t="s">
        <v>3704</v>
      </c>
      <c s="27" t="s">
        <v>98</v>
      </c>
      <c s="28">
        <v>14</v>
      </c>
      <c s="27">
        <v>0.00449</v>
      </c>
      <c s="27">
        <f>ROUND(G778*H778,6)</f>
      </c>
      <c r="L778" s="29">
        <v>0</v>
      </c>
      <c s="24">
        <f>ROUND(ROUND(L778,2)*ROUND(G778,3),2)</f>
      </c>
      <c s="27" t="s">
        <v>2797</v>
      </c>
      <c>
        <f>(M778*21)/100</f>
      </c>
      <c t="s">
        <v>27</v>
      </c>
    </row>
    <row r="779" spans="1:5" ht="12.75" customHeight="1">
      <c r="A779" s="30" t="s">
        <v>56</v>
      </c>
      <c r="E779" s="31" t="s">
        <v>3705</v>
      </c>
    </row>
    <row r="780" spans="1:5" ht="12.75" customHeight="1">
      <c r="A780" s="30" t="s">
        <v>57</v>
      </c>
      <c r="E780" s="32" t="s">
        <v>4</v>
      </c>
    </row>
    <row r="781" spans="5:5" ht="12.75" customHeight="1">
      <c r="E781" s="31" t="s">
        <v>3706</v>
      </c>
    </row>
    <row r="782" spans="1:16" ht="12.75" customHeight="1">
      <c r="A782" t="s">
        <v>50</v>
      </c>
      <c s="6" t="s">
        <v>3702</v>
      </c>
      <c s="6" t="s">
        <v>3708</v>
      </c>
      <c t="s">
        <v>4</v>
      </c>
      <c s="26" t="s">
        <v>3709</v>
      </c>
      <c s="27" t="s">
        <v>54</v>
      </c>
      <c s="28">
        <v>0.774</v>
      </c>
      <c s="27">
        <v>0</v>
      </c>
      <c s="27">
        <f>ROUND(G782*H782,6)</f>
      </c>
      <c r="L782" s="29">
        <v>0</v>
      </c>
      <c s="24">
        <f>ROUND(ROUND(L782,2)*ROUND(G782,3),2)</f>
      </c>
      <c s="27" t="s">
        <v>2797</v>
      </c>
      <c>
        <f>(M782*21)/100</f>
      </c>
      <c t="s">
        <v>27</v>
      </c>
    </row>
    <row r="783" spans="1:5" ht="12.75" customHeight="1">
      <c r="A783" s="30" t="s">
        <v>56</v>
      </c>
      <c r="E783" s="31" t="s">
        <v>3710</v>
      </c>
    </row>
    <row r="784" spans="1:5" ht="12.75" customHeight="1">
      <c r="A784" s="30" t="s">
        <v>57</v>
      </c>
      <c r="E784" s="32" t="s">
        <v>4</v>
      </c>
    </row>
    <row r="785" spans="5:5" ht="12.75" customHeight="1">
      <c r="E785" s="31" t="s">
        <v>3711</v>
      </c>
    </row>
    <row r="786" spans="1:16" ht="12.75" customHeight="1">
      <c r="A786" t="s">
        <v>50</v>
      </c>
      <c s="6" t="s">
        <v>3707</v>
      </c>
      <c s="6" t="s">
        <v>3713</v>
      </c>
      <c t="s">
        <v>4</v>
      </c>
      <c s="26" t="s">
        <v>3714</v>
      </c>
      <c s="27" t="s">
        <v>54</v>
      </c>
      <c s="28">
        <v>3.655</v>
      </c>
      <c s="27">
        <v>0</v>
      </c>
      <c s="27">
        <f>ROUND(G786*H786,6)</f>
      </c>
      <c r="L786" s="29">
        <v>0</v>
      </c>
      <c s="24">
        <f>ROUND(ROUND(L786,2)*ROUND(G786,3),2)</f>
      </c>
      <c s="27" t="s">
        <v>2797</v>
      </c>
      <c>
        <f>(M786*21)/100</f>
      </c>
      <c t="s">
        <v>27</v>
      </c>
    </row>
    <row r="787" spans="1:5" ht="12.75" customHeight="1">
      <c r="A787" s="30" t="s">
        <v>56</v>
      </c>
      <c r="E787" s="31" t="s">
        <v>3715</v>
      </c>
    </row>
    <row r="788" spans="1:5" ht="12.75" customHeight="1">
      <c r="A788" s="30" t="s">
        <v>57</v>
      </c>
      <c r="E788" s="32" t="s">
        <v>4</v>
      </c>
    </row>
    <row r="789" spans="5:5" ht="12.75" customHeight="1">
      <c r="E789" s="31" t="s">
        <v>3711</v>
      </c>
    </row>
    <row r="790" spans="1:16" ht="12.75" customHeight="1">
      <c r="A790" t="s">
        <v>50</v>
      </c>
      <c s="6" t="s">
        <v>3712</v>
      </c>
      <c s="6" t="s">
        <v>5057</v>
      </c>
      <c t="s">
        <v>4</v>
      </c>
      <c s="26" t="s">
        <v>5058</v>
      </c>
      <c s="27" t="s">
        <v>54</v>
      </c>
      <c s="28">
        <v>3.988</v>
      </c>
      <c s="27">
        <v>0</v>
      </c>
      <c s="27">
        <f>ROUND(G790*H790,6)</f>
      </c>
      <c r="L790" s="29">
        <v>0</v>
      </c>
      <c s="24">
        <f>ROUND(ROUND(L790,2)*ROUND(G790,3),2)</f>
      </c>
      <c s="27" t="s">
        <v>2797</v>
      </c>
      <c>
        <f>(M790*21)/100</f>
      </c>
      <c t="s">
        <v>27</v>
      </c>
    </row>
    <row r="791" spans="1:5" ht="12.75" customHeight="1">
      <c r="A791" s="30" t="s">
        <v>56</v>
      </c>
      <c r="E791" s="31" t="s">
        <v>5059</v>
      </c>
    </row>
    <row r="792" spans="1:5" ht="12.75" customHeight="1">
      <c r="A792" s="30" t="s">
        <v>57</v>
      </c>
      <c r="E792" s="32" t="s">
        <v>4</v>
      </c>
    </row>
    <row r="793" spans="5:5" ht="12.75" customHeight="1">
      <c r="E793" s="31" t="s">
        <v>3711</v>
      </c>
    </row>
    <row r="794" spans="1:16" ht="12.75" customHeight="1">
      <c r="A794" t="s">
        <v>50</v>
      </c>
      <c s="6" t="s">
        <v>3716</v>
      </c>
      <c s="6" t="s">
        <v>5060</v>
      </c>
      <c t="s">
        <v>4</v>
      </c>
      <c s="26" t="s">
        <v>3718</v>
      </c>
      <c s="27" t="s">
        <v>98</v>
      </c>
      <c s="28">
        <v>2</v>
      </c>
      <c s="27">
        <v>0</v>
      </c>
      <c s="27">
        <f>ROUND(G794*H794,6)</f>
      </c>
      <c r="L794" s="29">
        <v>0</v>
      </c>
      <c s="24">
        <f>ROUND(ROUND(L794,2)*ROUND(G794,3),2)</f>
      </c>
      <c s="27" t="s">
        <v>2797</v>
      </c>
      <c>
        <f>(M794*21)/100</f>
      </c>
      <c t="s">
        <v>27</v>
      </c>
    </row>
    <row r="795" spans="1:5" ht="12.75" customHeight="1">
      <c r="A795" s="30" t="s">
        <v>56</v>
      </c>
      <c r="E795" s="31" t="s">
        <v>3718</v>
      </c>
    </row>
    <row r="796" spans="1:5" ht="12.75" customHeight="1">
      <c r="A796" s="30" t="s">
        <v>57</v>
      </c>
      <c r="E796" s="32" t="s">
        <v>4</v>
      </c>
    </row>
    <row r="797" spans="5:5" ht="12.75" customHeight="1">
      <c r="E797" s="31" t="s">
        <v>4</v>
      </c>
    </row>
    <row r="798" spans="1:16" ht="12.75" customHeight="1">
      <c r="A798" t="s">
        <v>50</v>
      </c>
      <c s="6" t="s">
        <v>3719</v>
      </c>
      <c s="6" t="s">
        <v>5061</v>
      </c>
      <c t="s">
        <v>4</v>
      </c>
      <c s="26" t="s">
        <v>3721</v>
      </c>
      <c s="27" t="s">
        <v>98</v>
      </c>
      <c s="28">
        <v>1</v>
      </c>
      <c s="27">
        <v>0</v>
      </c>
      <c s="27">
        <f>ROUND(G798*H798,6)</f>
      </c>
      <c r="L798" s="29">
        <v>0</v>
      </c>
      <c s="24">
        <f>ROUND(ROUND(L798,2)*ROUND(G798,3),2)</f>
      </c>
      <c s="27" t="s">
        <v>2797</v>
      </c>
      <c>
        <f>(M798*21)/100</f>
      </c>
      <c t="s">
        <v>27</v>
      </c>
    </row>
    <row r="799" spans="1:5" ht="12.75" customHeight="1">
      <c r="A799" s="30" t="s">
        <v>56</v>
      </c>
      <c r="E799" s="31" t="s">
        <v>3721</v>
      </c>
    </row>
    <row r="800" spans="1:5" ht="12.75" customHeight="1">
      <c r="A800" s="30" t="s">
        <v>57</v>
      </c>
      <c r="E800" s="32" t="s">
        <v>4</v>
      </c>
    </row>
    <row r="801" spans="5:5" ht="12.75" customHeight="1">
      <c r="E801" s="31" t="s">
        <v>4</v>
      </c>
    </row>
    <row r="802" spans="1:16" ht="12.75" customHeight="1">
      <c r="A802" t="s">
        <v>50</v>
      </c>
      <c s="6" t="s">
        <v>3722</v>
      </c>
      <c s="6" t="s">
        <v>5062</v>
      </c>
      <c t="s">
        <v>4</v>
      </c>
      <c s="26" t="s">
        <v>5063</v>
      </c>
      <c s="27" t="s">
        <v>98</v>
      </c>
      <c s="28">
        <v>1</v>
      </c>
      <c s="27">
        <v>0</v>
      </c>
      <c s="27">
        <f>ROUND(G802*H802,6)</f>
      </c>
      <c r="L802" s="29">
        <v>0</v>
      </c>
      <c s="24">
        <f>ROUND(ROUND(L802,2)*ROUND(G802,3),2)</f>
      </c>
      <c s="27" t="s">
        <v>2797</v>
      </c>
      <c>
        <f>(M802*21)/100</f>
      </c>
      <c t="s">
        <v>27</v>
      </c>
    </row>
    <row r="803" spans="1:5" ht="12.75" customHeight="1">
      <c r="A803" s="30" t="s">
        <v>56</v>
      </c>
      <c r="E803" s="31" t="s">
        <v>5063</v>
      </c>
    </row>
    <row r="804" spans="1:5" ht="12.75" customHeight="1">
      <c r="A804" s="30" t="s">
        <v>57</v>
      </c>
      <c r="E804" s="32" t="s">
        <v>4</v>
      </c>
    </row>
    <row r="805" spans="5:5" ht="12.75" customHeight="1">
      <c r="E805" s="31" t="s">
        <v>4</v>
      </c>
    </row>
    <row r="806" spans="1:16" ht="12.75" customHeight="1">
      <c r="A806" t="s">
        <v>50</v>
      </c>
      <c s="6" t="s">
        <v>3726</v>
      </c>
      <c s="6" t="s">
        <v>5064</v>
      </c>
      <c t="s">
        <v>4</v>
      </c>
      <c s="26" t="s">
        <v>5065</v>
      </c>
      <c s="27" t="s">
        <v>98</v>
      </c>
      <c s="28">
        <v>19</v>
      </c>
      <c s="27">
        <v>0.00116</v>
      </c>
      <c s="27">
        <f>ROUND(G806*H806,6)</f>
      </c>
      <c r="L806" s="29">
        <v>0</v>
      </c>
      <c s="24">
        <f>ROUND(ROUND(L806,2)*ROUND(G806,3),2)</f>
      </c>
      <c s="27" t="s">
        <v>2797</v>
      </c>
      <c>
        <f>(M806*21)/100</f>
      </c>
      <c t="s">
        <v>27</v>
      </c>
    </row>
    <row r="807" spans="1:5" ht="12.75" customHeight="1">
      <c r="A807" s="30" t="s">
        <v>56</v>
      </c>
      <c r="E807" s="31" t="s">
        <v>5065</v>
      </c>
    </row>
    <row r="808" spans="1:5" ht="12.75" customHeight="1">
      <c r="A808" s="30" t="s">
        <v>57</v>
      </c>
      <c r="E808" s="32" t="s">
        <v>4</v>
      </c>
    </row>
    <row r="809" spans="5:5" ht="12.75" customHeight="1">
      <c r="E809" s="31" t="s">
        <v>4</v>
      </c>
    </row>
    <row r="810" spans="1:13" ht="12.75" customHeight="1">
      <c r="A810" t="s">
        <v>47</v>
      </c>
      <c r="C810" s="7" t="s">
        <v>3725</v>
      </c>
      <c r="E810" s="25" t="s">
        <v>1945</v>
      </c>
      <c r="J810" s="24">
        <f>0</f>
      </c>
      <c s="24">
        <f>0</f>
      </c>
      <c s="24">
        <f>0+L811+L815+L819+L823+L827</f>
      </c>
      <c s="24">
        <f>0+M811+M815+M819+M823+M827</f>
      </c>
    </row>
    <row r="811" spans="1:16" ht="12.75" customHeight="1">
      <c r="A811" t="s">
        <v>50</v>
      </c>
      <c s="6" t="s">
        <v>3729</v>
      </c>
      <c s="6" t="s">
        <v>3727</v>
      </c>
      <c t="s">
        <v>4</v>
      </c>
      <c s="26" t="s">
        <v>3728</v>
      </c>
      <c s="27" t="s">
        <v>98</v>
      </c>
      <c s="28">
        <v>2</v>
      </c>
      <c s="27">
        <v>0</v>
      </c>
      <c s="27">
        <f>ROUND(G811*H811,6)</f>
      </c>
      <c r="L811" s="29">
        <v>0</v>
      </c>
      <c s="24">
        <f>ROUND(ROUND(L811,2)*ROUND(G811,3),2)</f>
      </c>
      <c s="27" t="s">
        <v>55</v>
      </c>
      <c>
        <f>(M811*21)/100</f>
      </c>
      <c t="s">
        <v>27</v>
      </c>
    </row>
    <row r="812" spans="1:5" ht="12.75" customHeight="1">
      <c r="A812" s="30" t="s">
        <v>56</v>
      </c>
      <c r="E812" s="31" t="s">
        <v>3728</v>
      </c>
    </row>
    <row r="813" spans="1:5" ht="12.75" customHeight="1">
      <c r="A813" s="30" t="s">
        <v>57</v>
      </c>
      <c r="E813" s="32" t="s">
        <v>4</v>
      </c>
    </row>
    <row r="814" spans="5:5" ht="12.75" customHeight="1">
      <c r="E814" s="31" t="s">
        <v>58</v>
      </c>
    </row>
    <row r="815" spans="1:16" ht="12.75" customHeight="1">
      <c r="A815" t="s">
        <v>50</v>
      </c>
      <c s="6" t="s">
        <v>3730</v>
      </c>
      <c s="6" t="s">
        <v>875</v>
      </c>
      <c t="s">
        <v>4</v>
      </c>
      <c s="26" t="s">
        <v>876</v>
      </c>
      <c s="27" t="s">
        <v>82</v>
      </c>
      <c s="28">
        <v>50</v>
      </c>
      <c s="27">
        <v>0</v>
      </c>
      <c s="27">
        <f>ROUND(G815*H815,6)</f>
      </c>
      <c r="L815" s="29">
        <v>0</v>
      </c>
      <c s="24">
        <f>ROUND(ROUND(L815,2)*ROUND(G815,3),2)</f>
      </c>
      <c s="27" t="s">
        <v>55</v>
      </c>
      <c>
        <f>(M815*21)/100</f>
      </c>
      <c t="s">
        <v>27</v>
      </c>
    </row>
    <row r="816" spans="1:5" ht="12.75" customHeight="1">
      <c r="A816" s="30" t="s">
        <v>56</v>
      </c>
      <c r="E816" s="31" t="s">
        <v>876</v>
      </c>
    </row>
    <row r="817" spans="1:5" ht="12.75" customHeight="1">
      <c r="A817" s="30" t="s">
        <v>57</v>
      </c>
      <c r="E817" s="32" t="s">
        <v>4</v>
      </c>
    </row>
    <row r="818" spans="5:5" ht="12.75" customHeight="1">
      <c r="E818" s="31" t="s">
        <v>58</v>
      </c>
    </row>
    <row r="819" spans="1:16" ht="12.75" customHeight="1">
      <c r="A819" t="s">
        <v>50</v>
      </c>
      <c s="6" t="s">
        <v>3731</v>
      </c>
      <c s="6" t="s">
        <v>758</v>
      </c>
      <c t="s">
        <v>4</v>
      </c>
      <c s="26" t="s">
        <v>759</v>
      </c>
      <c s="27" t="s">
        <v>82</v>
      </c>
      <c s="28">
        <v>20</v>
      </c>
      <c s="27">
        <v>0</v>
      </c>
      <c s="27">
        <f>ROUND(G819*H819,6)</f>
      </c>
      <c r="L819" s="29">
        <v>0</v>
      </c>
      <c s="24">
        <f>ROUND(ROUND(L819,2)*ROUND(G819,3),2)</f>
      </c>
      <c s="27" t="s">
        <v>55</v>
      </c>
      <c>
        <f>(M819*21)/100</f>
      </c>
      <c t="s">
        <v>27</v>
      </c>
    </row>
    <row r="820" spans="1:5" ht="12.75" customHeight="1">
      <c r="A820" s="30" t="s">
        <v>56</v>
      </c>
      <c r="E820" s="31" t="s">
        <v>759</v>
      </c>
    </row>
    <row r="821" spans="1:5" ht="12.75" customHeight="1">
      <c r="A821" s="30" t="s">
        <v>57</v>
      </c>
      <c r="E821" s="32" t="s">
        <v>4</v>
      </c>
    </row>
    <row r="822" spans="5:5" ht="12.75" customHeight="1">
      <c r="E822" s="31" t="s">
        <v>58</v>
      </c>
    </row>
    <row r="823" spans="1:16" ht="12.75" customHeight="1">
      <c r="A823" t="s">
        <v>50</v>
      </c>
      <c s="6" t="s">
        <v>3732</v>
      </c>
      <c s="6" t="s">
        <v>780</v>
      </c>
      <c t="s">
        <v>4</v>
      </c>
      <c s="26" t="s">
        <v>781</v>
      </c>
      <c s="27" t="s">
        <v>782</v>
      </c>
      <c s="28">
        <v>0.1</v>
      </c>
      <c s="27">
        <v>0</v>
      </c>
      <c s="27">
        <f>ROUND(G823*H823,6)</f>
      </c>
      <c r="L823" s="29">
        <v>0</v>
      </c>
      <c s="24">
        <f>ROUND(ROUND(L823,2)*ROUND(G823,3),2)</f>
      </c>
      <c s="27" t="s">
        <v>55</v>
      </c>
      <c>
        <f>(M823*21)/100</f>
      </c>
      <c t="s">
        <v>27</v>
      </c>
    </row>
    <row r="824" spans="1:5" ht="12.75" customHeight="1">
      <c r="A824" s="30" t="s">
        <v>56</v>
      </c>
      <c r="E824" s="31" t="s">
        <v>781</v>
      </c>
    </row>
    <row r="825" spans="1:5" ht="12.75" customHeight="1">
      <c r="A825" s="30" t="s">
        <v>57</v>
      </c>
      <c r="E825" s="32" t="s">
        <v>4</v>
      </c>
    </row>
    <row r="826" spans="5:5" ht="12.75" customHeight="1">
      <c r="E826" s="31" t="s">
        <v>58</v>
      </c>
    </row>
    <row r="827" spans="1:16" ht="12.75" customHeight="1">
      <c r="A827" t="s">
        <v>50</v>
      </c>
      <c s="6" t="s">
        <v>3736</v>
      </c>
      <c s="6" t="s">
        <v>3733</v>
      </c>
      <c t="s">
        <v>4</v>
      </c>
      <c s="26" t="s">
        <v>3734</v>
      </c>
      <c s="27" t="s">
        <v>98</v>
      </c>
      <c s="28">
        <v>1</v>
      </c>
      <c s="27">
        <v>0</v>
      </c>
      <c s="27">
        <f>ROUND(G827*H827,6)</f>
      </c>
      <c r="L827" s="29">
        <v>0</v>
      </c>
      <c s="24">
        <f>ROUND(ROUND(L827,2)*ROUND(G827,3),2)</f>
      </c>
      <c s="27" t="s">
        <v>55</v>
      </c>
      <c>
        <f>(M827*21)/100</f>
      </c>
      <c t="s">
        <v>27</v>
      </c>
    </row>
    <row r="828" spans="1:5" ht="12.75" customHeight="1">
      <c r="A828" s="30" t="s">
        <v>56</v>
      </c>
      <c r="E828" s="31" t="s">
        <v>3734</v>
      </c>
    </row>
    <row r="829" spans="1:5" ht="12.75" customHeight="1">
      <c r="A829" s="30" t="s">
        <v>57</v>
      </c>
      <c r="E829" s="32" t="s">
        <v>4</v>
      </c>
    </row>
    <row r="830" spans="5:5" ht="12.75" customHeight="1">
      <c r="E830" s="31" t="s">
        <v>58</v>
      </c>
    </row>
    <row r="831" spans="1:13" ht="12.75" customHeight="1">
      <c r="A831" t="s">
        <v>47</v>
      </c>
      <c r="C831" s="7" t="s">
        <v>3735</v>
      </c>
      <c r="E831" s="25" t="s">
        <v>2223</v>
      </c>
      <c r="J831" s="24">
        <f>0</f>
      </c>
      <c s="24">
        <f>0</f>
      </c>
      <c s="24">
        <f>0+L832+L836+L840+L844+L848+L852+L856+L860+L864+L868+L872+L876+L880+L884+L888+L892+L896+L900+L904+L908+L912+L916+L920+L924+L928</f>
      </c>
      <c s="24">
        <f>0+M832+M836+M840+M844+M848+M852+M856+M860+M864+M868+M872+M876+M880+M884+M888+M892+M896+M900+M904+M908+M912+M916+M920+M924+M928</f>
      </c>
    </row>
    <row r="832" spans="1:16" ht="12.75" customHeight="1">
      <c r="A832" t="s">
        <v>50</v>
      </c>
      <c s="6" t="s">
        <v>3739</v>
      </c>
      <c s="6" t="s">
        <v>3737</v>
      </c>
      <c t="s">
        <v>4</v>
      </c>
      <c s="26" t="s">
        <v>3738</v>
      </c>
      <c s="27" t="s">
        <v>98</v>
      </c>
      <c s="28">
        <v>3</v>
      </c>
      <c s="27">
        <v>0</v>
      </c>
      <c s="27">
        <f>ROUND(G832*H832,6)</f>
      </c>
      <c r="L832" s="29">
        <v>0</v>
      </c>
      <c s="24">
        <f>ROUND(ROUND(L832,2)*ROUND(G832,3),2)</f>
      </c>
      <c s="27" t="s">
        <v>55</v>
      </c>
      <c>
        <f>(M832*21)/100</f>
      </c>
      <c t="s">
        <v>27</v>
      </c>
    </row>
    <row r="833" spans="1:5" ht="12.75" customHeight="1">
      <c r="A833" s="30" t="s">
        <v>56</v>
      </c>
      <c r="E833" s="31" t="s">
        <v>3738</v>
      </c>
    </row>
    <row r="834" spans="1:5" ht="12.75" customHeight="1">
      <c r="A834" s="30" t="s">
        <v>57</v>
      </c>
      <c r="E834" s="32" t="s">
        <v>4</v>
      </c>
    </row>
    <row r="835" spans="5:5" ht="12.75" customHeight="1">
      <c r="E835" s="31" t="s">
        <v>58</v>
      </c>
    </row>
    <row r="836" spans="1:16" ht="12.75" customHeight="1">
      <c r="A836" t="s">
        <v>50</v>
      </c>
      <c s="6" t="s">
        <v>3742</v>
      </c>
      <c s="6" t="s">
        <v>3740</v>
      </c>
      <c t="s">
        <v>4</v>
      </c>
      <c s="26" t="s">
        <v>3741</v>
      </c>
      <c s="27" t="s">
        <v>98</v>
      </c>
      <c s="28">
        <v>2</v>
      </c>
      <c s="27">
        <v>0</v>
      </c>
      <c s="27">
        <f>ROUND(G836*H836,6)</f>
      </c>
      <c r="L836" s="29">
        <v>0</v>
      </c>
      <c s="24">
        <f>ROUND(ROUND(L836,2)*ROUND(G836,3),2)</f>
      </c>
      <c s="27" t="s">
        <v>55</v>
      </c>
      <c>
        <f>(M836*21)/100</f>
      </c>
      <c t="s">
        <v>27</v>
      </c>
    </row>
    <row r="837" spans="1:5" ht="12.75" customHeight="1">
      <c r="A837" s="30" t="s">
        <v>56</v>
      </c>
      <c r="E837" s="31" t="s">
        <v>3741</v>
      </c>
    </row>
    <row r="838" spans="1:5" ht="12.75" customHeight="1">
      <c r="A838" s="30" t="s">
        <v>57</v>
      </c>
      <c r="E838" s="32" t="s">
        <v>4</v>
      </c>
    </row>
    <row r="839" spans="5:5" ht="12.75" customHeight="1">
      <c r="E839" s="31" t="s">
        <v>58</v>
      </c>
    </row>
    <row r="840" spans="1:16" ht="12.75" customHeight="1">
      <c r="A840" t="s">
        <v>50</v>
      </c>
      <c s="6" t="s">
        <v>3745</v>
      </c>
      <c s="6" t="s">
        <v>3743</v>
      </c>
      <c t="s">
        <v>4</v>
      </c>
      <c s="26" t="s">
        <v>3744</v>
      </c>
      <c s="27" t="s">
        <v>98</v>
      </c>
      <c s="28">
        <v>2</v>
      </c>
      <c s="27">
        <v>0</v>
      </c>
      <c s="27">
        <f>ROUND(G840*H840,6)</f>
      </c>
      <c r="L840" s="29">
        <v>0</v>
      </c>
      <c s="24">
        <f>ROUND(ROUND(L840,2)*ROUND(G840,3),2)</f>
      </c>
      <c s="27" t="s">
        <v>55</v>
      </c>
      <c>
        <f>(M840*21)/100</f>
      </c>
      <c t="s">
        <v>27</v>
      </c>
    </row>
    <row r="841" spans="1:5" ht="12.75" customHeight="1">
      <c r="A841" s="30" t="s">
        <v>56</v>
      </c>
      <c r="E841" s="31" t="s">
        <v>3744</v>
      </c>
    </row>
    <row r="842" spans="1:5" ht="12.75" customHeight="1">
      <c r="A842" s="30" t="s">
        <v>57</v>
      </c>
      <c r="E842" s="32" t="s">
        <v>4</v>
      </c>
    </row>
    <row r="843" spans="5:5" ht="12.75" customHeight="1">
      <c r="E843" s="31" t="s">
        <v>58</v>
      </c>
    </row>
    <row r="844" spans="1:16" ht="12.75" customHeight="1">
      <c r="A844" t="s">
        <v>50</v>
      </c>
      <c s="6" t="s">
        <v>3748</v>
      </c>
      <c s="6" t="s">
        <v>3746</v>
      </c>
      <c t="s">
        <v>4</v>
      </c>
      <c s="26" t="s">
        <v>3747</v>
      </c>
      <c s="27" t="s">
        <v>98</v>
      </c>
      <c s="28">
        <v>1</v>
      </c>
      <c s="27">
        <v>0</v>
      </c>
      <c s="27">
        <f>ROUND(G844*H844,6)</f>
      </c>
      <c r="L844" s="29">
        <v>0</v>
      </c>
      <c s="24">
        <f>ROUND(ROUND(L844,2)*ROUND(G844,3),2)</f>
      </c>
      <c s="27" t="s">
        <v>55</v>
      </c>
      <c>
        <f>(M844*21)/100</f>
      </c>
      <c t="s">
        <v>27</v>
      </c>
    </row>
    <row r="845" spans="1:5" ht="12.75" customHeight="1">
      <c r="A845" s="30" t="s">
        <v>56</v>
      </c>
      <c r="E845" s="31" t="s">
        <v>3747</v>
      </c>
    </row>
    <row r="846" spans="1:5" ht="12.75" customHeight="1">
      <c r="A846" s="30" t="s">
        <v>57</v>
      </c>
      <c r="E846" s="32" t="s">
        <v>4</v>
      </c>
    </row>
    <row r="847" spans="5:5" ht="12.75" customHeight="1">
      <c r="E847" s="31" t="s">
        <v>58</v>
      </c>
    </row>
    <row r="848" spans="1:16" ht="12.75" customHeight="1">
      <c r="A848" t="s">
        <v>50</v>
      </c>
      <c s="6" t="s">
        <v>3752</v>
      </c>
      <c s="6" t="s">
        <v>3749</v>
      </c>
      <c t="s">
        <v>4</v>
      </c>
      <c s="26" t="s">
        <v>3750</v>
      </c>
      <c s="27" t="s">
        <v>82</v>
      </c>
      <c s="28">
        <v>30</v>
      </c>
      <c s="27">
        <v>0</v>
      </c>
      <c s="27">
        <f>ROUND(G848*H848,6)</f>
      </c>
      <c r="L848" s="29">
        <v>0</v>
      </c>
      <c s="24">
        <f>ROUND(ROUND(L848,2)*ROUND(G848,3),2)</f>
      </c>
      <c s="27" t="s">
        <v>55</v>
      </c>
      <c>
        <f>(M848*21)/100</f>
      </c>
      <c t="s">
        <v>27</v>
      </c>
    </row>
    <row r="849" spans="1:5" ht="12.75" customHeight="1">
      <c r="A849" s="30" t="s">
        <v>56</v>
      </c>
      <c r="E849" s="31" t="s">
        <v>3751</v>
      </c>
    </row>
    <row r="850" spans="1:5" ht="12.75" customHeight="1">
      <c r="A850" s="30" t="s">
        <v>57</v>
      </c>
      <c r="E850" s="32" t="s">
        <v>4</v>
      </c>
    </row>
    <row r="851" spans="5:5" ht="12.75" customHeight="1">
      <c r="E851" s="31" t="s">
        <v>58</v>
      </c>
    </row>
    <row r="852" spans="1:16" ht="12.75" customHeight="1">
      <c r="A852" t="s">
        <v>50</v>
      </c>
      <c s="6" t="s">
        <v>3756</v>
      </c>
      <c s="6" t="s">
        <v>3753</v>
      </c>
      <c t="s">
        <v>4</v>
      </c>
      <c s="26" t="s">
        <v>3754</v>
      </c>
      <c s="27" t="s">
        <v>98</v>
      </c>
      <c s="28">
        <v>2</v>
      </c>
      <c s="27">
        <v>0</v>
      </c>
      <c s="27">
        <f>ROUND(G852*H852,6)</f>
      </c>
      <c r="L852" s="29">
        <v>0</v>
      </c>
      <c s="24">
        <f>ROUND(ROUND(L852,2)*ROUND(G852,3),2)</f>
      </c>
      <c s="27" t="s">
        <v>55</v>
      </c>
      <c>
        <f>(M852*21)/100</f>
      </c>
      <c t="s">
        <v>27</v>
      </c>
    </row>
    <row r="853" spans="1:5" ht="12.75" customHeight="1">
      <c r="A853" s="30" t="s">
        <v>56</v>
      </c>
      <c r="E853" s="31" t="s">
        <v>3755</v>
      </c>
    </row>
    <row r="854" spans="1:5" ht="12.75" customHeight="1">
      <c r="A854" s="30" t="s">
        <v>57</v>
      </c>
      <c r="E854" s="32" t="s">
        <v>4</v>
      </c>
    </row>
    <row r="855" spans="5:5" ht="12.75" customHeight="1">
      <c r="E855" s="31" t="s">
        <v>58</v>
      </c>
    </row>
    <row r="856" spans="1:16" ht="12.75" customHeight="1">
      <c r="A856" t="s">
        <v>50</v>
      </c>
      <c s="6" t="s">
        <v>3759</v>
      </c>
      <c s="6" t="s">
        <v>3757</v>
      </c>
      <c t="s">
        <v>4</v>
      </c>
      <c s="26" t="s">
        <v>3758</v>
      </c>
      <c s="27" t="s">
        <v>98</v>
      </c>
      <c s="28">
        <v>8</v>
      </c>
      <c s="27">
        <v>0</v>
      </c>
      <c s="27">
        <f>ROUND(G856*H856,6)</f>
      </c>
      <c r="L856" s="29">
        <v>0</v>
      </c>
      <c s="24">
        <f>ROUND(ROUND(L856,2)*ROUND(G856,3),2)</f>
      </c>
      <c s="27" t="s">
        <v>55</v>
      </c>
      <c>
        <f>(M856*21)/100</f>
      </c>
      <c t="s">
        <v>27</v>
      </c>
    </row>
    <row r="857" spans="1:5" ht="12.75" customHeight="1">
      <c r="A857" s="30" t="s">
        <v>56</v>
      </c>
      <c r="E857" s="31" t="s">
        <v>3758</v>
      </c>
    </row>
    <row r="858" spans="1:5" ht="12.75" customHeight="1">
      <c r="A858" s="30" t="s">
        <v>57</v>
      </c>
      <c r="E858" s="32" t="s">
        <v>4</v>
      </c>
    </row>
    <row r="859" spans="5:5" ht="12.75" customHeight="1">
      <c r="E859" s="31" t="s">
        <v>58</v>
      </c>
    </row>
    <row r="860" spans="1:16" ht="12.75" customHeight="1">
      <c r="A860" t="s">
        <v>50</v>
      </c>
      <c s="6" t="s">
        <v>3762</v>
      </c>
      <c s="6" t="s">
        <v>3760</v>
      </c>
      <c t="s">
        <v>4</v>
      </c>
      <c s="26" t="s">
        <v>3761</v>
      </c>
      <c s="27" t="s">
        <v>98</v>
      </c>
      <c s="28">
        <v>3</v>
      </c>
      <c s="27">
        <v>0</v>
      </c>
      <c s="27">
        <f>ROUND(G860*H860,6)</f>
      </c>
      <c r="L860" s="29">
        <v>0</v>
      </c>
      <c s="24">
        <f>ROUND(ROUND(L860,2)*ROUND(G860,3),2)</f>
      </c>
      <c s="27" t="s">
        <v>55</v>
      </c>
      <c>
        <f>(M860*21)/100</f>
      </c>
      <c t="s">
        <v>27</v>
      </c>
    </row>
    <row r="861" spans="1:5" ht="12.75" customHeight="1">
      <c r="A861" s="30" t="s">
        <v>56</v>
      </c>
      <c r="E861" s="31" t="s">
        <v>3761</v>
      </c>
    </row>
    <row r="862" spans="1:5" ht="12.75" customHeight="1">
      <c r="A862" s="30" t="s">
        <v>57</v>
      </c>
      <c r="E862" s="32" t="s">
        <v>4</v>
      </c>
    </row>
    <row r="863" spans="5:5" ht="12.75" customHeight="1">
      <c r="E863" s="31" t="s">
        <v>58</v>
      </c>
    </row>
    <row r="864" spans="1:16" ht="12.75" customHeight="1">
      <c r="A864" t="s">
        <v>50</v>
      </c>
      <c s="6" t="s">
        <v>3763</v>
      </c>
      <c s="6" t="s">
        <v>371</v>
      </c>
      <c t="s">
        <v>4</v>
      </c>
      <c s="26" t="s">
        <v>372</v>
      </c>
      <c s="27" t="s">
        <v>82</v>
      </c>
      <c s="28">
        <v>60</v>
      </c>
      <c s="27">
        <v>0</v>
      </c>
      <c s="27">
        <f>ROUND(G864*H864,6)</f>
      </c>
      <c r="L864" s="29">
        <v>0</v>
      </c>
      <c s="24">
        <f>ROUND(ROUND(L864,2)*ROUND(G864,3),2)</f>
      </c>
      <c s="27" t="s">
        <v>55</v>
      </c>
      <c>
        <f>(M864*21)/100</f>
      </c>
      <c t="s">
        <v>27</v>
      </c>
    </row>
    <row r="865" spans="1:5" ht="12.75" customHeight="1">
      <c r="A865" s="30" t="s">
        <v>56</v>
      </c>
      <c r="E865" s="31" t="s">
        <v>372</v>
      </c>
    </row>
    <row r="866" spans="1:5" ht="12.75" customHeight="1">
      <c r="A866" s="30" t="s">
        <v>57</v>
      </c>
      <c r="E866" s="32" t="s">
        <v>4</v>
      </c>
    </row>
    <row r="867" spans="5:5" ht="12.75" customHeight="1">
      <c r="E867" s="31" t="s">
        <v>58</v>
      </c>
    </row>
    <row r="868" spans="1:16" ht="12.75" customHeight="1">
      <c r="A868" t="s">
        <v>50</v>
      </c>
      <c s="6" t="s">
        <v>3764</v>
      </c>
      <c s="6" t="s">
        <v>567</v>
      </c>
      <c t="s">
        <v>4</v>
      </c>
      <c s="26" t="s">
        <v>568</v>
      </c>
      <c s="27" t="s">
        <v>82</v>
      </c>
      <c s="28">
        <v>60</v>
      </c>
      <c s="27">
        <v>0</v>
      </c>
      <c s="27">
        <f>ROUND(G868*H868,6)</f>
      </c>
      <c r="L868" s="29">
        <v>0</v>
      </c>
      <c s="24">
        <f>ROUND(ROUND(L868,2)*ROUND(G868,3),2)</f>
      </c>
      <c s="27" t="s">
        <v>55</v>
      </c>
      <c>
        <f>(M868*21)/100</f>
      </c>
      <c t="s">
        <v>27</v>
      </c>
    </row>
    <row r="869" spans="1:5" ht="12.75" customHeight="1">
      <c r="A869" s="30" t="s">
        <v>56</v>
      </c>
      <c r="E869" s="31" t="s">
        <v>568</v>
      </c>
    </row>
    <row r="870" spans="1:5" ht="12.75" customHeight="1">
      <c r="A870" s="30" t="s">
        <v>57</v>
      </c>
      <c r="E870" s="32" t="s">
        <v>4</v>
      </c>
    </row>
    <row r="871" spans="5:5" ht="12.75" customHeight="1">
      <c r="E871" s="31" t="s">
        <v>58</v>
      </c>
    </row>
    <row r="872" spans="1:16" ht="12.75" customHeight="1">
      <c r="A872" t="s">
        <v>50</v>
      </c>
      <c s="6" t="s">
        <v>3765</v>
      </c>
      <c s="6" t="s">
        <v>1907</v>
      </c>
      <c t="s">
        <v>4</v>
      </c>
      <c s="26" t="s">
        <v>1908</v>
      </c>
      <c s="27" t="s">
        <v>82</v>
      </c>
      <c s="28">
        <v>10</v>
      </c>
      <c s="27">
        <v>0</v>
      </c>
      <c s="27">
        <f>ROUND(G872*H872,6)</f>
      </c>
      <c r="L872" s="29">
        <v>0</v>
      </c>
      <c s="24">
        <f>ROUND(ROUND(L872,2)*ROUND(G872,3),2)</f>
      </c>
      <c s="27" t="s">
        <v>55</v>
      </c>
      <c>
        <f>(M872*21)/100</f>
      </c>
      <c t="s">
        <v>27</v>
      </c>
    </row>
    <row r="873" spans="1:5" ht="12.75" customHeight="1">
      <c r="A873" s="30" t="s">
        <v>56</v>
      </c>
      <c r="E873" s="31" t="s">
        <v>1908</v>
      </c>
    </row>
    <row r="874" spans="1:5" ht="12.75" customHeight="1">
      <c r="A874" s="30" t="s">
        <v>57</v>
      </c>
      <c r="E874" s="32" t="s">
        <v>4</v>
      </c>
    </row>
    <row r="875" spans="5:5" ht="12.75" customHeight="1">
      <c r="E875" s="31" t="s">
        <v>58</v>
      </c>
    </row>
    <row r="876" spans="1:16" ht="12.75" customHeight="1">
      <c r="A876" t="s">
        <v>50</v>
      </c>
      <c s="6" t="s">
        <v>3766</v>
      </c>
      <c s="6" t="s">
        <v>1909</v>
      </c>
      <c t="s">
        <v>4</v>
      </c>
      <c s="26" t="s">
        <v>1910</v>
      </c>
      <c s="27" t="s">
        <v>82</v>
      </c>
      <c s="28">
        <v>30</v>
      </c>
      <c s="27">
        <v>0</v>
      </c>
      <c s="27">
        <f>ROUND(G876*H876,6)</f>
      </c>
      <c r="L876" s="29">
        <v>0</v>
      </c>
      <c s="24">
        <f>ROUND(ROUND(L876,2)*ROUND(G876,3),2)</f>
      </c>
      <c s="27" t="s">
        <v>55</v>
      </c>
      <c>
        <f>(M876*21)/100</f>
      </c>
      <c t="s">
        <v>27</v>
      </c>
    </row>
    <row r="877" spans="1:5" ht="12.75" customHeight="1">
      <c r="A877" s="30" t="s">
        <v>56</v>
      </c>
      <c r="E877" s="31" t="s">
        <v>1910</v>
      </c>
    </row>
    <row r="878" spans="1:5" ht="12.75" customHeight="1">
      <c r="A878" s="30" t="s">
        <v>57</v>
      </c>
      <c r="E878" s="32" t="s">
        <v>4</v>
      </c>
    </row>
    <row r="879" spans="5:5" ht="12.75" customHeight="1">
      <c r="E879" s="31" t="s">
        <v>58</v>
      </c>
    </row>
    <row r="880" spans="1:16" ht="12.75" customHeight="1">
      <c r="A880" t="s">
        <v>50</v>
      </c>
      <c s="6" t="s">
        <v>3767</v>
      </c>
      <c s="6" t="s">
        <v>368</v>
      </c>
      <c t="s">
        <v>4</v>
      </c>
      <c s="26" t="s">
        <v>369</v>
      </c>
      <c s="27" t="s">
        <v>98</v>
      </c>
      <c s="28">
        <v>20</v>
      </c>
      <c s="27">
        <v>0</v>
      </c>
      <c s="27">
        <f>ROUND(G880*H880,6)</f>
      </c>
      <c r="L880" s="29">
        <v>0</v>
      </c>
      <c s="24">
        <f>ROUND(ROUND(L880,2)*ROUND(G880,3),2)</f>
      </c>
      <c s="27" t="s">
        <v>55</v>
      </c>
      <c>
        <f>(M880*21)/100</f>
      </c>
      <c t="s">
        <v>27</v>
      </c>
    </row>
    <row r="881" spans="1:5" ht="12.75" customHeight="1">
      <c r="A881" s="30" t="s">
        <v>56</v>
      </c>
      <c r="E881" s="31" t="s">
        <v>369</v>
      </c>
    </row>
    <row r="882" spans="1:5" ht="12.75" customHeight="1">
      <c r="A882" s="30" t="s">
        <v>57</v>
      </c>
      <c r="E882" s="32" t="s">
        <v>4</v>
      </c>
    </row>
    <row r="883" spans="5:5" ht="12.75" customHeight="1">
      <c r="E883" s="31" t="s">
        <v>58</v>
      </c>
    </row>
    <row r="884" spans="1:16" ht="12.75" customHeight="1">
      <c r="A884" t="s">
        <v>50</v>
      </c>
      <c s="6" t="s">
        <v>3770</v>
      </c>
      <c s="6" t="s">
        <v>883</v>
      </c>
      <c t="s">
        <v>4</v>
      </c>
      <c s="26" t="s">
        <v>884</v>
      </c>
      <c s="27" t="s">
        <v>98</v>
      </c>
      <c s="28">
        <v>20</v>
      </c>
      <c s="27">
        <v>0</v>
      </c>
      <c s="27">
        <f>ROUND(G884*H884,6)</f>
      </c>
      <c r="L884" s="29">
        <v>0</v>
      </c>
      <c s="24">
        <f>ROUND(ROUND(L884,2)*ROUND(G884,3),2)</f>
      </c>
      <c s="27" t="s">
        <v>55</v>
      </c>
      <c>
        <f>(M884*21)/100</f>
      </c>
      <c t="s">
        <v>27</v>
      </c>
    </row>
    <row r="885" spans="1:5" ht="12.75" customHeight="1">
      <c r="A885" s="30" t="s">
        <v>56</v>
      </c>
      <c r="E885" s="31" t="s">
        <v>884</v>
      </c>
    </row>
    <row r="886" spans="1:5" ht="12.75" customHeight="1">
      <c r="A886" s="30" t="s">
        <v>57</v>
      </c>
      <c r="E886" s="32" t="s">
        <v>4</v>
      </c>
    </row>
    <row r="887" spans="5:5" ht="12.75" customHeight="1">
      <c r="E887" s="31" t="s">
        <v>58</v>
      </c>
    </row>
    <row r="888" spans="1:16" ht="12.75" customHeight="1">
      <c r="A888" t="s">
        <v>50</v>
      </c>
      <c s="6" t="s">
        <v>3771</v>
      </c>
      <c s="6" t="s">
        <v>3768</v>
      </c>
      <c t="s">
        <v>4</v>
      </c>
      <c s="26" t="s">
        <v>3769</v>
      </c>
      <c s="27" t="s">
        <v>98</v>
      </c>
      <c s="28">
        <v>1</v>
      </c>
      <c s="27">
        <v>0</v>
      </c>
      <c s="27">
        <f>ROUND(G888*H888,6)</f>
      </c>
      <c r="L888" s="29">
        <v>0</v>
      </c>
      <c s="24">
        <f>ROUND(ROUND(L888,2)*ROUND(G888,3),2)</f>
      </c>
      <c s="27" t="s">
        <v>55</v>
      </c>
      <c>
        <f>(M888*21)/100</f>
      </c>
      <c t="s">
        <v>27</v>
      </c>
    </row>
    <row r="889" spans="1:5" ht="12.75" customHeight="1">
      <c r="A889" s="30" t="s">
        <v>56</v>
      </c>
      <c r="E889" s="31" t="s">
        <v>3769</v>
      </c>
    </row>
    <row r="890" spans="1:5" ht="12.75" customHeight="1">
      <c r="A890" s="30" t="s">
        <v>57</v>
      </c>
      <c r="E890" s="32" t="s">
        <v>4</v>
      </c>
    </row>
    <row r="891" spans="5:5" ht="12.75" customHeight="1">
      <c r="E891" s="31" t="s">
        <v>58</v>
      </c>
    </row>
    <row r="892" spans="1:16" ht="12.75" customHeight="1">
      <c r="A892" t="s">
        <v>50</v>
      </c>
      <c s="6" t="s">
        <v>3772</v>
      </c>
      <c s="6" t="s">
        <v>855</v>
      </c>
      <c t="s">
        <v>4</v>
      </c>
      <c s="26" t="s">
        <v>856</v>
      </c>
      <c s="27" t="s">
        <v>98</v>
      </c>
      <c s="28">
        <v>1</v>
      </c>
      <c s="27">
        <v>0</v>
      </c>
      <c s="27">
        <f>ROUND(G892*H892,6)</f>
      </c>
      <c r="L892" s="29">
        <v>0</v>
      </c>
      <c s="24">
        <f>ROUND(ROUND(L892,2)*ROUND(G892,3),2)</f>
      </c>
      <c s="27" t="s">
        <v>55</v>
      </c>
      <c>
        <f>(M892*21)/100</f>
      </c>
      <c t="s">
        <v>27</v>
      </c>
    </row>
    <row r="893" spans="1:5" ht="12.75" customHeight="1">
      <c r="A893" s="30" t="s">
        <v>56</v>
      </c>
      <c r="E893" s="31" t="s">
        <v>856</v>
      </c>
    </row>
    <row r="894" spans="1:5" ht="12.75" customHeight="1">
      <c r="A894" s="30" t="s">
        <v>57</v>
      </c>
      <c r="E894" s="32" t="s">
        <v>4</v>
      </c>
    </row>
    <row r="895" spans="5:5" ht="12.75" customHeight="1">
      <c r="E895" s="31" t="s">
        <v>4</v>
      </c>
    </row>
    <row r="896" spans="1:16" ht="12.75" customHeight="1">
      <c r="A896" t="s">
        <v>50</v>
      </c>
      <c s="6" t="s">
        <v>3775</v>
      </c>
      <c s="6" t="s">
        <v>1634</v>
      </c>
      <c t="s">
        <v>4</v>
      </c>
      <c s="26" t="s">
        <v>1635</v>
      </c>
      <c s="27" t="s">
        <v>98</v>
      </c>
      <c s="28">
        <v>5</v>
      </c>
      <c s="27">
        <v>0</v>
      </c>
      <c s="27">
        <f>ROUND(G896*H896,6)</f>
      </c>
      <c r="L896" s="29">
        <v>0</v>
      </c>
      <c s="24">
        <f>ROUND(ROUND(L896,2)*ROUND(G896,3),2)</f>
      </c>
      <c s="27" t="s">
        <v>55</v>
      </c>
      <c>
        <f>(M896*21)/100</f>
      </c>
      <c t="s">
        <v>27</v>
      </c>
    </row>
    <row r="897" spans="1:5" ht="12.75" customHeight="1">
      <c r="A897" s="30" t="s">
        <v>56</v>
      </c>
      <c r="E897" s="31" t="s">
        <v>1635</v>
      </c>
    </row>
    <row r="898" spans="1:5" ht="12.75" customHeight="1">
      <c r="A898" s="30" t="s">
        <v>57</v>
      </c>
      <c r="E898" s="32" t="s">
        <v>4</v>
      </c>
    </row>
    <row r="899" spans="5:5" ht="12.75" customHeight="1">
      <c r="E899" s="31" t="s">
        <v>58</v>
      </c>
    </row>
    <row r="900" spans="1:16" ht="12.75" customHeight="1">
      <c r="A900" t="s">
        <v>50</v>
      </c>
      <c s="6" t="s">
        <v>3776</v>
      </c>
      <c s="6" t="s">
        <v>3773</v>
      </c>
      <c t="s">
        <v>4</v>
      </c>
      <c s="26" t="s">
        <v>3774</v>
      </c>
      <c s="27" t="s">
        <v>98</v>
      </c>
      <c s="28">
        <v>1</v>
      </c>
      <c s="27">
        <v>0</v>
      </c>
      <c s="27">
        <f>ROUND(G900*H900,6)</f>
      </c>
      <c r="L900" s="29">
        <v>0</v>
      </c>
      <c s="24">
        <f>ROUND(ROUND(L900,2)*ROUND(G900,3),2)</f>
      </c>
      <c s="27" t="s">
        <v>55</v>
      </c>
      <c>
        <f>(M900*21)/100</f>
      </c>
      <c t="s">
        <v>27</v>
      </c>
    </row>
    <row r="901" spans="1:5" ht="12.75" customHeight="1">
      <c r="A901" s="30" t="s">
        <v>56</v>
      </c>
      <c r="E901" s="31" t="s">
        <v>3774</v>
      </c>
    </row>
    <row r="902" spans="1:5" ht="12.75" customHeight="1">
      <c r="A902" s="30" t="s">
        <v>57</v>
      </c>
      <c r="E902" s="32" t="s">
        <v>4</v>
      </c>
    </row>
    <row r="903" spans="5:5" ht="12.75" customHeight="1">
      <c r="E903" s="31" t="s">
        <v>58</v>
      </c>
    </row>
    <row r="904" spans="1:16" ht="12.75" customHeight="1">
      <c r="A904" t="s">
        <v>50</v>
      </c>
      <c s="6" t="s">
        <v>3777</v>
      </c>
      <c s="6" t="s">
        <v>863</v>
      </c>
      <c t="s">
        <v>4</v>
      </c>
      <c s="26" t="s">
        <v>864</v>
      </c>
      <c s="27" t="s">
        <v>264</v>
      </c>
      <c s="28">
        <v>4</v>
      </c>
      <c s="27">
        <v>0</v>
      </c>
      <c s="27">
        <f>ROUND(G904*H904,6)</f>
      </c>
      <c r="L904" s="29">
        <v>0</v>
      </c>
      <c s="24">
        <f>ROUND(ROUND(L904,2)*ROUND(G904,3),2)</f>
      </c>
      <c s="27" t="s">
        <v>55</v>
      </c>
      <c>
        <f>(M904*21)/100</f>
      </c>
      <c t="s">
        <v>27</v>
      </c>
    </row>
    <row r="905" spans="1:5" ht="12.75" customHeight="1">
      <c r="A905" s="30" t="s">
        <v>56</v>
      </c>
      <c r="E905" s="31" t="s">
        <v>864</v>
      </c>
    </row>
    <row r="906" spans="1:5" ht="12.75" customHeight="1">
      <c r="A906" s="30" t="s">
        <v>57</v>
      </c>
      <c r="E906" s="32" t="s">
        <v>4</v>
      </c>
    </row>
    <row r="907" spans="5:5" ht="12.75" customHeight="1">
      <c r="E907" s="31" t="s">
        <v>58</v>
      </c>
    </row>
    <row r="908" spans="1:16" ht="12.75" customHeight="1">
      <c r="A908" t="s">
        <v>50</v>
      </c>
      <c s="6" t="s">
        <v>3778</v>
      </c>
      <c s="6" t="s">
        <v>867</v>
      </c>
      <c t="s">
        <v>4</v>
      </c>
      <c s="26" t="s">
        <v>868</v>
      </c>
      <c s="27" t="s">
        <v>264</v>
      </c>
      <c s="28">
        <v>2</v>
      </c>
      <c s="27">
        <v>0</v>
      </c>
      <c s="27">
        <f>ROUND(G908*H908,6)</f>
      </c>
      <c r="L908" s="29">
        <v>0</v>
      </c>
      <c s="24">
        <f>ROUND(ROUND(L908,2)*ROUND(G908,3),2)</f>
      </c>
      <c s="27" t="s">
        <v>55</v>
      </c>
      <c>
        <f>(M908*21)/100</f>
      </c>
      <c t="s">
        <v>27</v>
      </c>
    </row>
    <row r="909" spans="1:5" ht="12.75" customHeight="1">
      <c r="A909" s="30" t="s">
        <v>56</v>
      </c>
      <c r="E909" s="31" t="s">
        <v>868</v>
      </c>
    </row>
    <row r="910" spans="1:5" ht="12.75" customHeight="1">
      <c r="A910" s="30" t="s">
        <v>57</v>
      </c>
      <c r="E910" s="32" t="s">
        <v>4</v>
      </c>
    </row>
    <row r="911" spans="5:5" ht="12.75" customHeight="1">
      <c r="E911" s="31" t="s">
        <v>58</v>
      </c>
    </row>
    <row r="912" spans="1:16" ht="12.75" customHeight="1">
      <c r="A912" t="s">
        <v>50</v>
      </c>
      <c s="6" t="s">
        <v>3782</v>
      </c>
      <c s="6" t="s">
        <v>869</v>
      </c>
      <c t="s">
        <v>4</v>
      </c>
      <c s="26" t="s">
        <v>870</v>
      </c>
      <c s="27" t="s">
        <v>264</v>
      </c>
      <c s="28">
        <v>2</v>
      </c>
      <c s="27">
        <v>0</v>
      </c>
      <c s="27">
        <f>ROUND(G912*H912,6)</f>
      </c>
      <c r="L912" s="29">
        <v>0</v>
      </c>
      <c s="24">
        <f>ROUND(ROUND(L912,2)*ROUND(G912,3),2)</f>
      </c>
      <c s="27" t="s">
        <v>55</v>
      </c>
      <c>
        <f>(M912*21)/100</f>
      </c>
      <c t="s">
        <v>27</v>
      </c>
    </row>
    <row r="913" spans="1:5" ht="12.75" customHeight="1">
      <c r="A913" s="30" t="s">
        <v>56</v>
      </c>
      <c r="E913" s="31" t="s">
        <v>870</v>
      </c>
    </row>
    <row r="914" spans="1:5" ht="12.75" customHeight="1">
      <c r="A914" s="30" t="s">
        <v>57</v>
      </c>
      <c r="E914" s="32" t="s">
        <v>4</v>
      </c>
    </row>
    <row r="915" spans="5:5" ht="12.75" customHeight="1">
      <c r="E915" s="31" t="s">
        <v>58</v>
      </c>
    </row>
    <row r="916" spans="1:16" ht="12.75" customHeight="1">
      <c r="A916" t="s">
        <v>50</v>
      </c>
      <c s="6" t="s">
        <v>3786</v>
      </c>
      <c s="6" t="s">
        <v>4826</v>
      </c>
      <c t="s">
        <v>4</v>
      </c>
      <c s="26" t="s">
        <v>3779</v>
      </c>
      <c s="27" t="s">
        <v>98</v>
      </c>
      <c s="28">
        <v>4</v>
      </c>
      <c s="27">
        <v>0</v>
      </c>
      <c s="27">
        <f>ROUND(G916*H916,6)</f>
      </c>
      <c r="L916" s="29">
        <v>0</v>
      </c>
      <c s="24">
        <f>ROUND(ROUND(L916,2)*ROUND(G916,3),2)</f>
      </c>
      <c s="27" t="s">
        <v>55</v>
      </c>
      <c>
        <f>(M916*21)/100</f>
      </c>
      <c t="s">
        <v>27</v>
      </c>
    </row>
    <row r="917" spans="1:5" ht="12.75" customHeight="1">
      <c r="A917" s="30" t="s">
        <v>56</v>
      </c>
      <c r="E917" s="31" t="s">
        <v>3780</v>
      </c>
    </row>
    <row r="918" spans="1:5" ht="12.75" customHeight="1">
      <c r="A918" s="30" t="s">
        <v>57</v>
      </c>
      <c r="E918" s="32" t="s">
        <v>4</v>
      </c>
    </row>
    <row r="919" spans="5:5" ht="12.75" customHeight="1">
      <c r="E919" s="31" t="s">
        <v>3781</v>
      </c>
    </row>
    <row r="920" spans="1:16" ht="12.75" customHeight="1">
      <c r="A920" t="s">
        <v>50</v>
      </c>
      <c s="6" t="s">
        <v>3790</v>
      </c>
      <c s="6" t="s">
        <v>5066</v>
      </c>
      <c t="s">
        <v>4</v>
      </c>
      <c s="26" t="s">
        <v>3784</v>
      </c>
      <c s="27" t="s">
        <v>98</v>
      </c>
      <c s="28">
        <v>1</v>
      </c>
      <c s="27">
        <v>0</v>
      </c>
      <c s="27">
        <f>ROUND(G920*H920,6)</f>
      </c>
      <c r="L920" s="29">
        <v>0</v>
      </c>
      <c s="24">
        <f>ROUND(ROUND(L920,2)*ROUND(G920,3),2)</f>
      </c>
      <c s="27" t="s">
        <v>55</v>
      </c>
      <c>
        <f>(M920*21)/100</f>
      </c>
      <c t="s">
        <v>27</v>
      </c>
    </row>
    <row r="921" spans="1:5" ht="12.75" customHeight="1">
      <c r="A921" s="30" t="s">
        <v>56</v>
      </c>
      <c r="E921" s="31" t="s">
        <v>3785</v>
      </c>
    </row>
    <row r="922" spans="1:5" ht="12.75" customHeight="1">
      <c r="A922" s="30" t="s">
        <v>57</v>
      </c>
      <c r="E922" s="32" t="s">
        <v>4</v>
      </c>
    </row>
    <row r="923" spans="5:5" ht="12.75" customHeight="1">
      <c r="E923" s="31" t="s">
        <v>3781</v>
      </c>
    </row>
    <row r="924" spans="1:16" ht="12.75" customHeight="1">
      <c r="A924" t="s">
        <v>50</v>
      </c>
      <c s="6" t="s">
        <v>3795</v>
      </c>
      <c s="6" t="s">
        <v>5067</v>
      </c>
      <c t="s">
        <v>4</v>
      </c>
      <c s="26" t="s">
        <v>5068</v>
      </c>
      <c s="27" t="s">
        <v>98</v>
      </c>
      <c s="28">
        <v>1</v>
      </c>
      <c s="27">
        <v>0</v>
      </c>
      <c s="27">
        <f>ROUND(G924*H924,6)</f>
      </c>
      <c r="L924" s="29">
        <v>0</v>
      </c>
      <c s="24">
        <f>ROUND(ROUND(L924,2)*ROUND(G924,3),2)</f>
      </c>
      <c s="27" t="s">
        <v>55</v>
      </c>
      <c>
        <f>(M924*21)/100</f>
      </c>
      <c t="s">
        <v>27</v>
      </c>
    </row>
    <row r="925" spans="1:5" ht="12.75" customHeight="1">
      <c r="A925" s="30" t="s">
        <v>56</v>
      </c>
      <c r="E925" s="31" t="s">
        <v>5068</v>
      </c>
    </row>
    <row r="926" spans="1:5" ht="12.75" customHeight="1">
      <c r="A926" s="30" t="s">
        <v>57</v>
      </c>
      <c r="E926" s="32" t="s">
        <v>4</v>
      </c>
    </row>
    <row r="927" spans="5:5" ht="12.75" customHeight="1">
      <c r="E927" s="31" t="s">
        <v>3789</v>
      </c>
    </row>
    <row r="928" spans="1:16" ht="12.75" customHeight="1">
      <c r="A928" t="s">
        <v>50</v>
      </c>
      <c s="6" t="s">
        <v>3796</v>
      </c>
      <c s="6" t="s">
        <v>5069</v>
      </c>
      <c t="s">
        <v>4</v>
      </c>
      <c s="26" t="s">
        <v>3792</v>
      </c>
      <c s="27" t="s">
        <v>1918</v>
      </c>
      <c s="28">
        <v>1</v>
      </c>
      <c s="27">
        <v>0</v>
      </c>
      <c s="27">
        <f>ROUND(G928*H928,6)</f>
      </c>
      <c r="L928" s="29">
        <v>0</v>
      </c>
      <c s="24">
        <f>ROUND(ROUND(L928,2)*ROUND(G928,3),2)</f>
      </c>
      <c s="27" t="s">
        <v>55</v>
      </c>
      <c>
        <f>(M928*21)/100</f>
      </c>
      <c t="s">
        <v>27</v>
      </c>
    </row>
    <row r="929" spans="1:5" ht="12.75" customHeight="1">
      <c r="A929" s="30" t="s">
        <v>56</v>
      </c>
      <c r="E929" s="31" t="s">
        <v>3792</v>
      </c>
    </row>
    <row r="930" spans="1:5" ht="12.75" customHeight="1">
      <c r="A930" s="30" t="s">
        <v>57</v>
      </c>
      <c r="E930" s="32" t="s">
        <v>4</v>
      </c>
    </row>
    <row r="931" spans="5:5" ht="12.75" customHeight="1">
      <c r="E931" s="31" t="s">
        <v>3793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P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5072</v>
      </c>
      <c r="E8" s="23" t="s">
        <v>5073</v>
      </c>
      <c r="J8" s="22">
        <f>0+J9+J22+J75+J80+J221+J230+J263</f>
      </c>
      <c s="22">
        <f>0+K9+K22+K75+K80+K221+K230+K263</f>
      </c>
      <c s="22">
        <f>0+L9+L22+L75+L80+L221+L230+L263</f>
      </c>
      <c s="22">
        <f>0+M9+M22+M75+M80+M221+M230+M263</f>
      </c>
    </row>
    <row r="9" spans="1:13" ht="12.75" customHeight="1">
      <c r="A9" t="s">
        <v>47</v>
      </c>
      <c r="C9" s="7" t="s">
        <v>48</v>
      </c>
      <c r="E9" s="25" t="s">
        <v>49</v>
      </c>
      <c r="J9" s="24">
        <f>0</f>
      </c>
      <c s="24">
        <f>0</f>
      </c>
      <c s="24">
        <f>0+L10+L14+L18</f>
      </c>
      <c s="24">
        <f>0+M10+M14+M18</f>
      </c>
    </row>
    <row r="10" spans="1:16" ht="12.75" customHeight="1">
      <c r="A10" t="s">
        <v>50</v>
      </c>
      <c s="6" t="s">
        <v>51</v>
      </c>
      <c s="6" t="s">
        <v>2767</v>
      </c>
      <c t="s">
        <v>4</v>
      </c>
      <c s="26" t="s">
        <v>2768</v>
      </c>
      <c s="27" t="s">
        <v>54</v>
      </c>
      <c s="28">
        <v>17.741</v>
      </c>
      <c s="27">
        <v>0</v>
      </c>
      <c s="27">
        <f>ROUND(G10*H10,6)</f>
      </c>
      <c r="L10" s="29">
        <v>0</v>
      </c>
      <c s="24">
        <f>ROUND(ROUND(L10,2)*ROUND(G10,3),2)</f>
      </c>
      <c s="27" t="s">
        <v>2797</v>
      </c>
      <c>
        <f>(M10*21)/100</f>
      </c>
      <c t="s">
        <v>27</v>
      </c>
    </row>
    <row r="11" spans="1:5" ht="12.75" customHeight="1">
      <c r="A11" s="30" t="s">
        <v>56</v>
      </c>
      <c r="E11" s="31" t="s">
        <v>2769</v>
      </c>
    </row>
    <row r="12" spans="1:5" ht="12.75" customHeight="1">
      <c r="A12" s="30" t="s">
        <v>57</v>
      </c>
      <c r="E12" s="32" t="s">
        <v>4</v>
      </c>
    </row>
    <row r="13" spans="5:5" ht="12.75" customHeight="1">
      <c r="E13" s="31" t="s">
        <v>2770</v>
      </c>
    </row>
    <row r="14" spans="1:16" ht="12.75" customHeight="1">
      <c r="A14" t="s">
        <v>50</v>
      </c>
      <c s="6" t="s">
        <v>27</v>
      </c>
      <c s="6" t="s">
        <v>2771</v>
      </c>
      <c t="s">
        <v>4</v>
      </c>
      <c s="26" t="s">
        <v>2772</v>
      </c>
      <c s="27" t="s">
        <v>54</v>
      </c>
      <c s="28">
        <v>62.069</v>
      </c>
      <c s="27">
        <v>0</v>
      </c>
      <c s="27">
        <f>ROUND(G14*H14,6)</f>
      </c>
      <c r="L14" s="29">
        <v>0</v>
      </c>
      <c s="24">
        <f>ROUND(ROUND(L14,2)*ROUND(G14,3),2)</f>
      </c>
      <c s="27" t="s">
        <v>2797</v>
      </c>
      <c>
        <f>(M14*21)/100</f>
      </c>
      <c t="s">
        <v>27</v>
      </c>
    </row>
    <row r="15" spans="1:5" ht="12.75" customHeight="1">
      <c r="A15" s="30" t="s">
        <v>56</v>
      </c>
      <c r="E15" s="31" t="s">
        <v>2773</v>
      </c>
    </row>
    <row r="16" spans="1:5" ht="12.75" customHeight="1">
      <c r="A16" s="30" t="s">
        <v>57</v>
      </c>
      <c r="E16" s="32" t="s">
        <v>4</v>
      </c>
    </row>
    <row r="17" spans="5:5" ht="12.75" customHeight="1">
      <c r="E17" s="31" t="s">
        <v>2770</v>
      </c>
    </row>
    <row r="18" spans="1:16" ht="12.75" customHeight="1">
      <c r="A18" t="s">
        <v>50</v>
      </c>
      <c s="6" t="s">
        <v>25</v>
      </c>
      <c s="6" t="s">
        <v>2795</v>
      </c>
      <c t="s">
        <v>4</v>
      </c>
      <c s="26" t="s">
        <v>2796</v>
      </c>
      <c s="27" t="s">
        <v>54</v>
      </c>
      <c s="28">
        <v>2.479</v>
      </c>
      <c s="27">
        <v>0</v>
      </c>
      <c s="27">
        <f>ROUND(G18*H18,6)</f>
      </c>
      <c r="L18" s="29">
        <v>0</v>
      </c>
      <c s="24">
        <f>ROUND(ROUND(L18,2)*ROUND(G18,3),2)</f>
      </c>
      <c s="27" t="s">
        <v>2797</v>
      </c>
      <c>
        <f>(M18*21)/100</f>
      </c>
      <c t="s">
        <v>27</v>
      </c>
    </row>
    <row r="19" spans="1:5" ht="12.75" customHeight="1">
      <c r="A19" s="30" t="s">
        <v>56</v>
      </c>
      <c r="E19" s="31" t="s">
        <v>2798</v>
      </c>
    </row>
    <row r="20" spans="1:5" ht="12.75" customHeight="1">
      <c r="A20" s="30" t="s">
        <v>57</v>
      </c>
      <c r="E20" s="32" t="s">
        <v>4</v>
      </c>
    </row>
    <row r="21" spans="5:5" ht="12.75" customHeight="1">
      <c r="E21" s="31" t="s">
        <v>2770</v>
      </c>
    </row>
    <row r="22" spans="1:13" ht="12.75" customHeight="1">
      <c r="A22" t="s">
        <v>47</v>
      </c>
      <c r="C22" s="7" t="s">
        <v>51</v>
      </c>
      <c r="E22" s="25" t="s">
        <v>59</v>
      </c>
      <c r="J22" s="24">
        <f>0</f>
      </c>
      <c s="24">
        <f>0</f>
      </c>
      <c s="24">
        <f>0+L23+L27+L31+L35+L39+L43+L47+L51+L55+L59+L63+L67+L71</f>
      </c>
      <c s="24">
        <f>0+M23+M27+M31+M35+M39+M43+M47+M51+M55+M59+M63+M67+M71</f>
      </c>
    </row>
    <row r="23" spans="1:16" ht="12.75" customHeight="1">
      <c r="A23" t="s">
        <v>50</v>
      </c>
      <c s="6" t="s">
        <v>68</v>
      </c>
      <c s="6" t="s">
        <v>5074</v>
      </c>
      <c t="s">
        <v>4</v>
      </c>
      <c s="26" t="s">
        <v>5075</v>
      </c>
      <c s="27" t="s">
        <v>82</v>
      </c>
      <c s="28">
        <v>121.6</v>
      </c>
      <c s="27">
        <v>0</v>
      </c>
      <c s="27">
        <f>ROUND(G23*H23,6)</f>
      </c>
      <c r="L23" s="29">
        <v>0</v>
      </c>
      <c s="24">
        <f>ROUND(ROUND(L23,2)*ROUND(G23,3),2)</f>
      </c>
      <c s="27" t="s">
        <v>2797</v>
      </c>
      <c>
        <f>(M23*21)/100</f>
      </c>
      <c t="s">
        <v>27</v>
      </c>
    </row>
    <row r="24" spans="1:5" ht="12.75" customHeight="1">
      <c r="A24" s="30" t="s">
        <v>56</v>
      </c>
      <c r="E24" s="31" t="s">
        <v>5076</v>
      </c>
    </row>
    <row r="25" spans="1:5" ht="12.75" customHeight="1">
      <c r="A25" s="30" t="s">
        <v>57</v>
      </c>
      <c r="E25" s="32" t="s">
        <v>4</v>
      </c>
    </row>
    <row r="26" spans="5:5" ht="12.75" customHeight="1">
      <c r="E26" s="31" t="s">
        <v>5077</v>
      </c>
    </row>
    <row r="27" spans="1:16" ht="12.75" customHeight="1">
      <c r="A27" t="s">
        <v>50</v>
      </c>
      <c s="6" t="s">
        <v>71</v>
      </c>
      <c s="6" t="s">
        <v>5078</v>
      </c>
      <c t="s">
        <v>4</v>
      </c>
      <c s="26" t="s">
        <v>5079</v>
      </c>
      <c s="27" t="s">
        <v>82</v>
      </c>
      <c s="28">
        <v>289.8</v>
      </c>
      <c s="27">
        <v>0</v>
      </c>
      <c s="27">
        <f>ROUND(G27*H27,6)</f>
      </c>
      <c r="L27" s="29">
        <v>0</v>
      </c>
      <c s="24">
        <f>ROUND(ROUND(L27,2)*ROUND(G27,3),2)</f>
      </c>
      <c s="27" t="s">
        <v>2797</v>
      </c>
      <c>
        <f>(M27*21)/100</f>
      </c>
      <c t="s">
        <v>27</v>
      </c>
    </row>
    <row r="28" spans="1:5" ht="12.75" customHeight="1">
      <c r="A28" s="30" t="s">
        <v>56</v>
      </c>
      <c r="E28" s="31" t="s">
        <v>5080</v>
      </c>
    </row>
    <row r="29" spans="1:5" ht="12.75" customHeight="1">
      <c r="A29" s="30" t="s">
        <v>57</v>
      </c>
      <c r="E29" s="32" t="s">
        <v>4</v>
      </c>
    </row>
    <row r="30" spans="5:5" ht="12.75" customHeight="1">
      <c r="E30" s="31" t="s">
        <v>5077</v>
      </c>
    </row>
    <row r="31" spans="1:16" ht="12.75" customHeight="1">
      <c r="A31" t="s">
        <v>50</v>
      </c>
      <c s="6" t="s">
        <v>26</v>
      </c>
      <c s="6" t="s">
        <v>5081</v>
      </c>
      <c t="s">
        <v>4</v>
      </c>
      <c s="26" t="s">
        <v>5082</v>
      </c>
      <c s="27" t="s">
        <v>82</v>
      </c>
      <c s="28">
        <v>4.4</v>
      </c>
      <c s="27">
        <v>0</v>
      </c>
      <c s="27">
        <f>ROUND(G31*H31,6)</f>
      </c>
      <c r="L31" s="29">
        <v>0</v>
      </c>
      <c s="24">
        <f>ROUND(ROUND(L31,2)*ROUND(G31,3),2)</f>
      </c>
      <c s="27" t="s">
        <v>2797</v>
      </c>
      <c>
        <f>(M31*21)/100</f>
      </c>
      <c t="s">
        <v>27</v>
      </c>
    </row>
    <row r="32" spans="1:5" ht="12.75" customHeight="1">
      <c r="A32" s="30" t="s">
        <v>56</v>
      </c>
      <c r="E32" s="31" t="s">
        <v>5083</v>
      </c>
    </row>
    <row r="33" spans="1:5" ht="12.75" customHeight="1">
      <c r="A33" s="30" t="s">
        <v>57</v>
      </c>
      <c r="E33" s="32" t="s">
        <v>4</v>
      </c>
    </row>
    <row r="34" spans="5:5" ht="12.75" customHeight="1">
      <c r="E34" s="31" t="s">
        <v>5077</v>
      </c>
    </row>
    <row r="35" spans="1:16" ht="12.75" customHeight="1">
      <c r="A35" t="s">
        <v>50</v>
      </c>
      <c s="6" t="s">
        <v>76</v>
      </c>
      <c s="6" t="s">
        <v>5084</v>
      </c>
      <c t="s">
        <v>4</v>
      </c>
      <c s="26" t="s">
        <v>5085</v>
      </c>
      <c s="27" t="s">
        <v>82</v>
      </c>
      <c s="28">
        <v>15.4</v>
      </c>
      <c s="27">
        <v>0</v>
      </c>
      <c s="27">
        <f>ROUND(G35*H35,6)</f>
      </c>
      <c r="L35" s="29">
        <v>0</v>
      </c>
      <c s="24">
        <f>ROUND(ROUND(L35,2)*ROUND(G35,3),2)</f>
      </c>
      <c s="27" t="s">
        <v>2797</v>
      </c>
      <c>
        <f>(M35*21)/100</f>
      </c>
      <c t="s">
        <v>27</v>
      </c>
    </row>
    <row r="36" spans="1:5" ht="12.75" customHeight="1">
      <c r="A36" s="30" t="s">
        <v>56</v>
      </c>
      <c r="E36" s="31" t="s">
        <v>5086</v>
      </c>
    </row>
    <row r="37" spans="1:5" ht="12.75" customHeight="1">
      <c r="A37" s="30" t="s">
        <v>57</v>
      </c>
      <c r="E37" s="32" t="s">
        <v>4</v>
      </c>
    </row>
    <row r="38" spans="5:5" ht="12.75" customHeight="1">
      <c r="E38" s="31" t="s">
        <v>5077</v>
      </c>
    </row>
    <row r="39" spans="1:16" ht="12.75" customHeight="1">
      <c r="A39" t="s">
        <v>50</v>
      </c>
      <c s="6" t="s">
        <v>79</v>
      </c>
      <c s="6" t="s">
        <v>5087</v>
      </c>
      <c t="s">
        <v>4</v>
      </c>
      <c s="26" t="s">
        <v>5088</v>
      </c>
      <c s="27" t="s">
        <v>82</v>
      </c>
      <c s="28">
        <v>431.2</v>
      </c>
      <c s="27">
        <v>0</v>
      </c>
      <c s="27">
        <f>ROUND(G39*H39,6)</f>
      </c>
      <c r="L39" s="29">
        <v>0</v>
      </c>
      <c s="24">
        <f>ROUND(ROUND(L39,2)*ROUND(G39,3),2)</f>
      </c>
      <c s="27" t="s">
        <v>2797</v>
      </c>
      <c>
        <f>(M39*21)/100</f>
      </c>
      <c t="s">
        <v>27</v>
      </c>
    </row>
    <row r="40" spans="1:5" ht="12.75" customHeight="1">
      <c r="A40" s="30" t="s">
        <v>56</v>
      </c>
      <c r="E40" s="31" t="s">
        <v>5089</v>
      </c>
    </row>
    <row r="41" spans="1:5" ht="12.75" customHeight="1">
      <c r="A41" s="30" t="s">
        <v>57</v>
      </c>
      <c r="E41" s="32" t="s">
        <v>4</v>
      </c>
    </row>
    <row r="42" spans="5:5" ht="12.75" customHeight="1">
      <c r="E42" s="31" t="s">
        <v>5077</v>
      </c>
    </row>
    <row r="43" spans="1:16" ht="12.75" customHeight="1">
      <c r="A43" t="s">
        <v>50</v>
      </c>
      <c s="6" t="s">
        <v>83</v>
      </c>
      <c s="6" t="s">
        <v>5090</v>
      </c>
      <c t="s">
        <v>4</v>
      </c>
      <c s="26" t="s">
        <v>5091</v>
      </c>
      <c s="27" t="s">
        <v>66</v>
      </c>
      <c s="28">
        <v>33.261</v>
      </c>
      <c s="27">
        <v>0</v>
      </c>
      <c s="27">
        <f>ROUND(G43*H43,6)</f>
      </c>
      <c r="L43" s="29">
        <v>0</v>
      </c>
      <c s="24">
        <f>ROUND(ROUND(L43,2)*ROUND(G43,3),2)</f>
      </c>
      <c s="27" t="s">
        <v>2797</v>
      </c>
      <c>
        <f>(M43*21)/100</f>
      </c>
      <c t="s">
        <v>27</v>
      </c>
    </row>
    <row r="44" spans="1:5" ht="12.75" customHeight="1">
      <c r="A44" s="30" t="s">
        <v>56</v>
      </c>
      <c r="E44" s="31" t="s">
        <v>5092</v>
      </c>
    </row>
    <row r="45" spans="1:5" ht="12.75" customHeight="1">
      <c r="A45" s="30" t="s">
        <v>57</v>
      </c>
      <c r="E45" s="32" t="s">
        <v>4</v>
      </c>
    </row>
    <row r="46" spans="5:5" ht="12.75" customHeight="1">
      <c r="E46" s="31" t="s">
        <v>2846</v>
      </c>
    </row>
    <row r="47" spans="1:16" ht="12.75" customHeight="1">
      <c r="A47" t="s">
        <v>50</v>
      </c>
      <c s="6" t="s">
        <v>86</v>
      </c>
      <c s="6" t="s">
        <v>5093</v>
      </c>
      <c t="s">
        <v>4</v>
      </c>
      <c s="26" t="s">
        <v>5094</v>
      </c>
      <c s="27" t="s">
        <v>66</v>
      </c>
      <c s="28">
        <v>10.368</v>
      </c>
      <c s="27">
        <v>0</v>
      </c>
      <c s="27">
        <f>ROUND(G47*H47,6)</f>
      </c>
      <c r="L47" s="29">
        <v>0</v>
      </c>
      <c s="24">
        <f>ROUND(ROUND(L47,2)*ROUND(G47,3),2)</f>
      </c>
      <c s="27" t="s">
        <v>2797</v>
      </c>
      <c>
        <f>(M47*21)/100</f>
      </c>
      <c t="s">
        <v>27</v>
      </c>
    </row>
    <row r="48" spans="1:5" ht="12.75" customHeight="1">
      <c r="A48" s="30" t="s">
        <v>56</v>
      </c>
      <c r="E48" s="31" t="s">
        <v>5095</v>
      </c>
    </row>
    <row r="49" spans="1:5" ht="12.75" customHeight="1">
      <c r="A49" s="30" t="s">
        <v>57</v>
      </c>
      <c r="E49" s="32" t="s">
        <v>4</v>
      </c>
    </row>
    <row r="50" spans="5:5" ht="12.75" customHeight="1">
      <c r="E50" s="31" t="s">
        <v>5096</v>
      </c>
    </row>
    <row r="51" spans="1:16" ht="12.75" customHeight="1">
      <c r="A51" t="s">
        <v>50</v>
      </c>
      <c s="6" t="s">
        <v>89</v>
      </c>
      <c s="6" t="s">
        <v>2851</v>
      </c>
      <c t="s">
        <v>4</v>
      </c>
      <c s="26" t="s">
        <v>2852</v>
      </c>
      <c s="27" t="s">
        <v>66</v>
      </c>
      <c s="28">
        <v>4.026</v>
      </c>
      <c s="27">
        <v>0</v>
      </c>
      <c s="27">
        <f>ROUND(G51*H51,6)</f>
      </c>
      <c r="L51" s="29">
        <v>0</v>
      </c>
      <c s="24">
        <f>ROUND(ROUND(L51,2)*ROUND(G51,3),2)</f>
      </c>
      <c s="27" t="s">
        <v>2797</v>
      </c>
      <c>
        <f>(M51*21)/100</f>
      </c>
      <c t="s">
        <v>27</v>
      </c>
    </row>
    <row r="52" spans="1:5" ht="12.75" customHeight="1">
      <c r="A52" s="30" t="s">
        <v>56</v>
      </c>
      <c r="E52" s="31" t="s">
        <v>2853</v>
      </c>
    </row>
    <row r="53" spans="1:5" ht="12.75" customHeight="1">
      <c r="A53" s="30" t="s">
        <v>57</v>
      </c>
      <c r="E53" s="32" t="s">
        <v>4</v>
      </c>
    </row>
    <row r="54" spans="5:5" ht="12.75" customHeight="1">
      <c r="E54" s="31" t="s">
        <v>2854</v>
      </c>
    </row>
    <row r="55" spans="1:16" ht="12.75" customHeight="1">
      <c r="A55" t="s">
        <v>50</v>
      </c>
      <c s="6" t="s">
        <v>92</v>
      </c>
      <c s="6" t="s">
        <v>2878</v>
      </c>
      <c t="s">
        <v>4</v>
      </c>
      <c s="26" t="s">
        <v>2879</v>
      </c>
      <c s="27" t="s">
        <v>66</v>
      </c>
      <c s="28">
        <v>4.026</v>
      </c>
      <c s="27">
        <v>0</v>
      </c>
      <c s="27">
        <f>ROUND(G55*H55,6)</f>
      </c>
      <c r="L55" s="29">
        <v>0</v>
      </c>
      <c s="24">
        <f>ROUND(ROUND(L55,2)*ROUND(G55,3),2)</f>
      </c>
      <c s="27" t="s">
        <v>2797</v>
      </c>
      <c>
        <f>(M55*21)/100</f>
      </c>
      <c t="s">
        <v>27</v>
      </c>
    </row>
    <row r="56" spans="1:5" ht="12.75" customHeight="1">
      <c r="A56" s="30" t="s">
        <v>56</v>
      </c>
      <c r="E56" s="31" t="s">
        <v>2880</v>
      </c>
    </row>
    <row r="57" spans="1:5" ht="12.75" customHeight="1">
      <c r="A57" s="30" t="s">
        <v>57</v>
      </c>
      <c r="E57" s="32" t="s">
        <v>4</v>
      </c>
    </row>
    <row r="58" spans="5:5" ht="12.75" customHeight="1">
      <c r="E58" s="31" t="s">
        <v>2854</v>
      </c>
    </row>
    <row r="59" spans="1:16" ht="12.75" customHeight="1">
      <c r="A59" t="s">
        <v>50</v>
      </c>
      <c s="6" t="s">
        <v>95</v>
      </c>
      <c s="6" t="s">
        <v>2881</v>
      </c>
      <c t="s">
        <v>4</v>
      </c>
      <c s="26" t="s">
        <v>2882</v>
      </c>
      <c s="27" t="s">
        <v>66</v>
      </c>
      <c s="28">
        <v>48.312</v>
      </c>
      <c s="27">
        <v>0</v>
      </c>
      <c s="27">
        <f>ROUND(G59*H59,6)</f>
      </c>
      <c r="L59" s="29">
        <v>0</v>
      </c>
      <c s="24">
        <f>ROUND(ROUND(L59,2)*ROUND(G59,3),2)</f>
      </c>
      <c s="27" t="s">
        <v>2797</v>
      </c>
      <c>
        <f>(M59*21)/100</f>
      </c>
      <c t="s">
        <v>27</v>
      </c>
    </row>
    <row r="60" spans="1:5" ht="12.75" customHeight="1">
      <c r="A60" s="30" t="s">
        <v>56</v>
      </c>
      <c r="E60" s="31" t="s">
        <v>2883</v>
      </c>
    </row>
    <row r="61" spans="1:5" ht="12.75" customHeight="1">
      <c r="A61" s="30" t="s">
        <v>57</v>
      </c>
      <c r="E61" s="32" t="s">
        <v>4</v>
      </c>
    </row>
    <row r="62" spans="5:5" ht="12.75" customHeight="1">
      <c r="E62" s="31" t="s">
        <v>2854</v>
      </c>
    </row>
    <row r="63" spans="1:16" ht="12.75" customHeight="1">
      <c r="A63" t="s">
        <v>50</v>
      </c>
      <c s="6" t="s">
        <v>99</v>
      </c>
      <c s="6" t="s">
        <v>3195</v>
      </c>
      <c t="s">
        <v>4</v>
      </c>
      <c s="26" t="s">
        <v>3196</v>
      </c>
      <c s="27" t="s">
        <v>66</v>
      </c>
      <c s="28">
        <v>97.526</v>
      </c>
      <c s="27">
        <v>0</v>
      </c>
      <c s="27">
        <f>ROUND(G63*H63,6)</f>
      </c>
      <c r="L63" s="29">
        <v>0</v>
      </c>
      <c s="24">
        <f>ROUND(ROUND(L63,2)*ROUND(G63,3),2)</f>
      </c>
      <c s="27" t="s">
        <v>2797</v>
      </c>
      <c>
        <f>(M63*21)/100</f>
      </c>
      <c t="s">
        <v>27</v>
      </c>
    </row>
    <row r="64" spans="1:5" ht="12.75" customHeight="1">
      <c r="A64" s="30" t="s">
        <v>56</v>
      </c>
      <c r="E64" s="31" t="s">
        <v>3197</v>
      </c>
    </row>
    <row r="65" spans="1:5" ht="12.75" customHeight="1">
      <c r="A65" s="30" t="s">
        <v>57</v>
      </c>
      <c r="E65" s="32" t="s">
        <v>4</v>
      </c>
    </row>
    <row r="66" spans="5:5" ht="12.75" customHeight="1">
      <c r="E66" s="31" t="s">
        <v>2887</v>
      </c>
    </row>
    <row r="67" spans="1:16" ht="12.75" customHeight="1">
      <c r="A67" t="s">
        <v>50</v>
      </c>
      <c s="6" t="s">
        <v>102</v>
      </c>
      <c s="6" t="s">
        <v>2888</v>
      </c>
      <c t="s">
        <v>4</v>
      </c>
      <c s="26" t="s">
        <v>2889</v>
      </c>
      <c s="27" t="s">
        <v>66</v>
      </c>
      <c s="28">
        <v>93.5</v>
      </c>
      <c s="27">
        <v>0</v>
      </c>
      <c s="27">
        <f>ROUND(G67*H67,6)</f>
      </c>
      <c r="L67" s="29">
        <v>0</v>
      </c>
      <c s="24">
        <f>ROUND(ROUND(L67,2)*ROUND(G67,3),2)</f>
      </c>
      <c s="27" t="s">
        <v>2797</v>
      </c>
      <c>
        <f>(M67*21)/100</f>
      </c>
      <c t="s">
        <v>27</v>
      </c>
    </row>
    <row r="68" spans="1:5" ht="12.75" customHeight="1">
      <c r="A68" s="30" t="s">
        <v>56</v>
      </c>
      <c r="E68" s="31" t="s">
        <v>2890</v>
      </c>
    </row>
    <row r="69" spans="1:5" ht="12.75" customHeight="1">
      <c r="A69" s="30" t="s">
        <v>57</v>
      </c>
      <c r="E69" s="32" t="s">
        <v>4</v>
      </c>
    </row>
    <row r="70" spans="5:5" ht="12.75" customHeight="1">
      <c r="E70" s="31" t="s">
        <v>2891</v>
      </c>
    </row>
    <row r="71" spans="1:16" ht="12.75" customHeight="1">
      <c r="A71" t="s">
        <v>50</v>
      </c>
      <c s="6" t="s">
        <v>105</v>
      </c>
      <c s="6" t="s">
        <v>2892</v>
      </c>
      <c t="s">
        <v>4</v>
      </c>
      <c s="26" t="s">
        <v>2893</v>
      </c>
      <c s="27" t="s">
        <v>66</v>
      </c>
      <c s="28">
        <v>89.474</v>
      </c>
      <c s="27">
        <v>0</v>
      </c>
      <c s="27">
        <f>ROUND(G71*H71,6)</f>
      </c>
      <c r="L71" s="29">
        <v>0</v>
      </c>
      <c s="24">
        <f>ROUND(ROUND(L71,2)*ROUND(G71,3),2)</f>
      </c>
      <c s="27" t="s">
        <v>2797</v>
      </c>
      <c>
        <f>(M71*21)/100</f>
      </c>
      <c t="s">
        <v>27</v>
      </c>
    </row>
    <row r="72" spans="1:5" ht="12.75" customHeight="1">
      <c r="A72" s="30" t="s">
        <v>56</v>
      </c>
      <c r="E72" s="31" t="s">
        <v>2894</v>
      </c>
    </row>
    <row r="73" spans="1:5" ht="12.75" customHeight="1">
      <c r="A73" s="30" t="s">
        <v>57</v>
      </c>
      <c r="E73" s="32" t="s">
        <v>4</v>
      </c>
    </row>
    <row r="74" spans="5:5" ht="12.75" customHeight="1">
      <c r="E74" s="31" t="s">
        <v>2895</v>
      </c>
    </row>
    <row r="75" spans="1:13" ht="12.75" customHeight="1">
      <c r="A75" t="s">
        <v>47</v>
      </c>
      <c r="C75" s="7" t="s">
        <v>27</v>
      </c>
      <c r="E75" s="25" t="s">
        <v>3198</v>
      </c>
      <c r="J75" s="24">
        <f>0</f>
      </c>
      <c s="24">
        <f>0</f>
      </c>
      <c s="24">
        <f>0+L76</f>
      </c>
      <c s="24">
        <f>0+M76</f>
      </c>
    </row>
    <row r="76" spans="1:16" ht="12.75" customHeight="1">
      <c r="A76" t="s">
        <v>50</v>
      </c>
      <c s="6" t="s">
        <v>108</v>
      </c>
      <c s="6" t="s">
        <v>5097</v>
      </c>
      <c t="s">
        <v>4</v>
      </c>
      <c s="26" t="s">
        <v>5098</v>
      </c>
      <c s="27" t="s">
        <v>66</v>
      </c>
      <c s="28">
        <v>3.856</v>
      </c>
      <c s="27">
        <v>2.16</v>
      </c>
      <c s="27">
        <f>ROUND(G76*H76,6)</f>
      </c>
      <c r="L76" s="29">
        <v>0</v>
      </c>
      <c s="24">
        <f>ROUND(ROUND(L76,2)*ROUND(G76,3),2)</f>
      </c>
      <c s="27" t="s">
        <v>2797</v>
      </c>
      <c>
        <f>(M76*21)/100</f>
      </c>
      <c t="s">
        <v>27</v>
      </c>
    </row>
    <row r="77" spans="1:5" ht="12.75" customHeight="1">
      <c r="A77" s="30" t="s">
        <v>56</v>
      </c>
      <c r="E77" s="31" t="s">
        <v>5099</v>
      </c>
    </row>
    <row r="78" spans="1:5" ht="12.75" customHeight="1">
      <c r="A78" s="30" t="s">
        <v>57</v>
      </c>
      <c r="E78" s="32" t="s">
        <v>4</v>
      </c>
    </row>
    <row r="79" spans="5:5" ht="12.75" customHeight="1">
      <c r="E79" s="31" t="s">
        <v>3210</v>
      </c>
    </row>
    <row r="80" spans="1:13" ht="12.75" customHeight="1">
      <c r="A80" t="s">
        <v>47</v>
      </c>
      <c r="C80" s="7" t="s">
        <v>25</v>
      </c>
      <c r="E80" s="25" t="s">
        <v>3248</v>
      </c>
      <c r="J80" s="24">
        <f>0</f>
      </c>
      <c s="24">
        <f>0</f>
      </c>
      <c s="24">
        <f>0+L81+L85+L89+L93+L97+L101+L105+L109+L113+L117+L121+L125+L129+L133+L137+L141+L145+L149+L153+L157+L161+L165+L169+L173+L177+L181+L185+L189+L193+L197+L201+L205+L209+L213+L217</f>
      </c>
      <c s="24">
        <f>0+M81+M85+M89+M93+M97+M101+M105+M109+M113+M117+M121+M125+M129+M133+M137+M141+M145+M149+M153+M157+M161+M165+M169+M173+M177+M181+M185+M189+M193+M197+M201+M205+M209+M213+M217</f>
      </c>
    </row>
    <row r="81" spans="1:16" ht="12.75" customHeight="1">
      <c r="A81" t="s">
        <v>50</v>
      </c>
      <c s="6" t="s">
        <v>111</v>
      </c>
      <c s="6" t="s">
        <v>5100</v>
      </c>
      <c t="s">
        <v>4</v>
      </c>
      <c s="26" t="s">
        <v>5101</v>
      </c>
      <c s="27" t="s">
        <v>82</v>
      </c>
      <c s="28">
        <v>254.808</v>
      </c>
      <c s="27">
        <v>4E-05</v>
      </c>
      <c s="27">
        <f>ROUND(G81*H81,6)</f>
      </c>
      <c r="L81" s="29">
        <v>0</v>
      </c>
      <c s="24">
        <f>ROUND(ROUND(L81,2)*ROUND(G81,3),2)</f>
      </c>
      <c s="27" t="s">
        <v>2797</v>
      </c>
      <c>
        <f>(M81*21)/100</f>
      </c>
      <c t="s">
        <v>27</v>
      </c>
    </row>
    <row r="82" spans="1:5" ht="12.75" customHeight="1">
      <c r="A82" s="30" t="s">
        <v>56</v>
      </c>
      <c r="E82" s="31" t="s">
        <v>5101</v>
      </c>
    </row>
    <row r="83" spans="1:5" ht="12.75" customHeight="1">
      <c r="A83" s="30" t="s">
        <v>57</v>
      </c>
      <c r="E83" s="32" t="s">
        <v>4</v>
      </c>
    </row>
    <row r="84" spans="5:5" ht="12.75" customHeight="1">
      <c r="E84" s="31" t="s">
        <v>4</v>
      </c>
    </row>
    <row r="85" spans="1:16" ht="12.75" customHeight="1">
      <c r="A85" t="s">
        <v>50</v>
      </c>
      <c s="6" t="s">
        <v>114</v>
      </c>
      <c s="6" t="s">
        <v>5102</v>
      </c>
      <c t="s">
        <v>4</v>
      </c>
      <c s="26" t="s">
        <v>5103</v>
      </c>
      <c s="27" t="s">
        <v>5104</v>
      </c>
      <c s="28">
        <v>32.871</v>
      </c>
      <c s="27">
        <v>0.006</v>
      </c>
      <c s="27">
        <f>ROUND(G85*H85,6)</f>
      </c>
      <c r="L85" s="29">
        <v>0</v>
      </c>
      <c s="24">
        <f>ROUND(ROUND(L85,2)*ROUND(G85,3),2)</f>
      </c>
      <c s="27" t="s">
        <v>2797</v>
      </c>
      <c>
        <f>(M85*21)/100</f>
      </c>
      <c t="s">
        <v>27</v>
      </c>
    </row>
    <row r="86" spans="1:5" ht="12.75" customHeight="1">
      <c r="A86" s="30" t="s">
        <v>56</v>
      </c>
      <c r="E86" s="31" t="s">
        <v>5103</v>
      </c>
    </row>
    <row r="87" spans="1:5" ht="12.75" customHeight="1">
      <c r="A87" s="30" t="s">
        <v>57</v>
      </c>
      <c r="E87" s="32" t="s">
        <v>4</v>
      </c>
    </row>
    <row r="88" spans="5:5" ht="12.75" customHeight="1">
      <c r="E88" s="31" t="s">
        <v>4</v>
      </c>
    </row>
    <row r="89" spans="1:16" ht="12.75" customHeight="1">
      <c r="A89" t="s">
        <v>50</v>
      </c>
      <c s="6" t="s">
        <v>117</v>
      </c>
      <c s="6" t="s">
        <v>5105</v>
      </c>
      <c t="s">
        <v>4</v>
      </c>
      <c s="26" t="s">
        <v>5106</v>
      </c>
      <c s="27" t="s">
        <v>98</v>
      </c>
      <c s="28">
        <v>251.32</v>
      </c>
      <c s="27">
        <v>0.0016</v>
      </c>
      <c s="27">
        <f>ROUND(G89*H89,6)</f>
      </c>
      <c r="L89" s="29">
        <v>0</v>
      </c>
      <c s="24">
        <f>ROUND(ROUND(L89,2)*ROUND(G89,3),2)</f>
      </c>
      <c s="27" t="s">
        <v>2797</v>
      </c>
      <c>
        <f>(M89*21)/100</f>
      </c>
      <c t="s">
        <v>27</v>
      </c>
    </row>
    <row r="90" spans="1:5" ht="12.75" customHeight="1">
      <c r="A90" s="30" t="s">
        <v>56</v>
      </c>
      <c r="E90" s="31" t="s">
        <v>5107</v>
      </c>
    </row>
    <row r="91" spans="1:5" ht="12.75" customHeight="1">
      <c r="A91" s="30" t="s">
        <v>57</v>
      </c>
      <c r="E91" s="32" t="s">
        <v>4</v>
      </c>
    </row>
    <row r="92" spans="5:5" ht="12.75" customHeight="1">
      <c r="E92" s="31" t="s">
        <v>4</v>
      </c>
    </row>
    <row r="93" spans="1:16" ht="12.75" customHeight="1">
      <c r="A93" t="s">
        <v>50</v>
      </c>
      <c s="6" t="s">
        <v>121</v>
      </c>
      <c s="6" t="s">
        <v>5108</v>
      </c>
      <c t="s">
        <v>4</v>
      </c>
      <c s="26" t="s">
        <v>5109</v>
      </c>
      <c s="27" t="s">
        <v>98</v>
      </c>
      <c s="28">
        <v>107.12</v>
      </c>
      <c s="27">
        <v>0.002</v>
      </c>
      <c s="27">
        <f>ROUND(G93*H93,6)</f>
      </c>
      <c r="L93" s="29">
        <v>0</v>
      </c>
      <c s="24">
        <f>ROUND(ROUND(L93,2)*ROUND(G93,3),2)</f>
      </c>
      <c s="27" t="s">
        <v>2797</v>
      </c>
      <c>
        <f>(M93*21)/100</f>
      </c>
      <c t="s">
        <v>27</v>
      </c>
    </row>
    <row r="94" spans="1:5" ht="12.75" customHeight="1">
      <c r="A94" s="30" t="s">
        <v>56</v>
      </c>
      <c r="E94" s="31" t="s">
        <v>5109</v>
      </c>
    </row>
    <row r="95" spans="1:5" ht="12.75" customHeight="1">
      <c r="A95" s="30" t="s">
        <v>57</v>
      </c>
      <c r="E95" s="32" t="s">
        <v>4</v>
      </c>
    </row>
    <row r="96" spans="5:5" ht="12.75" customHeight="1">
      <c r="E96" s="31" t="s">
        <v>4</v>
      </c>
    </row>
    <row r="97" spans="1:16" ht="12.75" customHeight="1">
      <c r="A97" t="s">
        <v>50</v>
      </c>
      <c s="6" t="s">
        <v>126</v>
      </c>
      <c s="6" t="s">
        <v>5110</v>
      </c>
      <c t="s">
        <v>4</v>
      </c>
      <c s="26" t="s">
        <v>5111</v>
      </c>
      <c s="27" t="s">
        <v>82</v>
      </c>
      <c s="28">
        <v>249.954</v>
      </c>
      <c s="27">
        <v>0.00131</v>
      </c>
      <c s="27">
        <f>ROUND(G97*H97,6)</f>
      </c>
      <c r="L97" s="29">
        <v>0</v>
      </c>
      <c s="24">
        <f>ROUND(ROUND(L97,2)*ROUND(G97,3),2)</f>
      </c>
      <c s="27" t="s">
        <v>2797</v>
      </c>
      <c>
        <f>(M97*21)/100</f>
      </c>
      <c t="s">
        <v>27</v>
      </c>
    </row>
    <row r="98" spans="1:5" ht="12.75" customHeight="1">
      <c r="A98" s="30" t="s">
        <v>56</v>
      </c>
      <c r="E98" s="31" t="s">
        <v>5111</v>
      </c>
    </row>
    <row r="99" spans="1:5" ht="12.75" customHeight="1">
      <c r="A99" s="30" t="s">
        <v>57</v>
      </c>
      <c r="E99" s="32" t="s">
        <v>4</v>
      </c>
    </row>
    <row r="100" spans="5:5" ht="12.75" customHeight="1">
      <c r="E100" s="31" t="s">
        <v>4</v>
      </c>
    </row>
    <row r="101" spans="1:16" ht="12.75" customHeight="1">
      <c r="A101" t="s">
        <v>50</v>
      </c>
      <c s="6" t="s">
        <v>130</v>
      </c>
      <c s="6" t="s">
        <v>5112</v>
      </c>
      <c t="s">
        <v>4</v>
      </c>
      <c s="26" t="s">
        <v>5113</v>
      </c>
      <c s="27" t="s">
        <v>98</v>
      </c>
      <c s="28">
        <v>7</v>
      </c>
      <c s="27">
        <v>0.17489</v>
      </c>
      <c s="27">
        <f>ROUND(G101*H101,6)</f>
      </c>
      <c r="L101" s="29">
        <v>0</v>
      </c>
      <c s="24">
        <f>ROUND(ROUND(L101,2)*ROUND(G101,3),2)</f>
      </c>
      <c s="27" t="s">
        <v>2797</v>
      </c>
      <c>
        <f>(M101*21)/100</f>
      </c>
      <c t="s">
        <v>27</v>
      </c>
    </row>
    <row r="102" spans="1:5" ht="12.75" customHeight="1">
      <c r="A102" s="30" t="s">
        <v>56</v>
      </c>
      <c r="E102" s="31" t="s">
        <v>5114</v>
      </c>
    </row>
    <row r="103" spans="1:5" ht="12.75" customHeight="1">
      <c r="A103" s="30" t="s">
        <v>57</v>
      </c>
      <c r="E103" s="32" t="s">
        <v>4</v>
      </c>
    </row>
    <row r="104" spans="5:5" ht="12.75" customHeight="1">
      <c r="E104" s="31" t="s">
        <v>5115</v>
      </c>
    </row>
    <row r="105" spans="1:16" ht="12.75" customHeight="1">
      <c r="A105" t="s">
        <v>50</v>
      </c>
      <c s="6" t="s">
        <v>133</v>
      </c>
      <c s="6" t="s">
        <v>5116</v>
      </c>
      <c t="s">
        <v>4</v>
      </c>
      <c s="26" t="s">
        <v>5117</v>
      </c>
      <c s="27" t="s">
        <v>98</v>
      </c>
      <c s="28">
        <v>144</v>
      </c>
      <c s="27">
        <v>0.17489</v>
      </c>
      <c s="27">
        <f>ROUND(G105*H105,6)</f>
      </c>
      <c r="L105" s="29">
        <v>0</v>
      </c>
      <c s="24">
        <f>ROUND(ROUND(L105,2)*ROUND(G105,3),2)</f>
      </c>
      <c s="27" t="s">
        <v>2797</v>
      </c>
      <c>
        <f>(M105*21)/100</f>
      </c>
      <c t="s">
        <v>27</v>
      </c>
    </row>
    <row r="106" spans="1:5" ht="12.75" customHeight="1">
      <c r="A106" s="30" t="s">
        <v>56</v>
      </c>
      <c r="E106" s="31" t="s">
        <v>5118</v>
      </c>
    </row>
    <row r="107" spans="1:5" ht="12.75" customHeight="1">
      <c r="A107" s="30" t="s">
        <v>57</v>
      </c>
      <c r="E107" s="32" t="s">
        <v>4</v>
      </c>
    </row>
    <row r="108" spans="5:5" ht="12.75" customHeight="1">
      <c r="E108" s="31" t="s">
        <v>5115</v>
      </c>
    </row>
    <row r="109" spans="1:16" ht="12.75" customHeight="1">
      <c r="A109" t="s">
        <v>50</v>
      </c>
      <c s="6" t="s">
        <v>136</v>
      </c>
      <c s="6" t="s">
        <v>5119</v>
      </c>
      <c t="s">
        <v>4</v>
      </c>
      <c s="26" t="s">
        <v>5120</v>
      </c>
      <c s="27" t="s">
        <v>98</v>
      </c>
      <c s="28">
        <v>238</v>
      </c>
      <c s="27">
        <v>0.22</v>
      </c>
      <c s="27">
        <f>ROUND(G109*H109,6)</f>
      </c>
      <c r="L109" s="29">
        <v>0</v>
      </c>
      <c s="24">
        <f>ROUND(ROUND(L109,2)*ROUND(G109,3),2)</f>
      </c>
      <c s="27" t="s">
        <v>2797</v>
      </c>
      <c>
        <f>(M109*21)/100</f>
      </c>
      <c t="s">
        <v>27</v>
      </c>
    </row>
    <row r="110" spans="1:5" ht="12.75" customHeight="1">
      <c r="A110" s="30" t="s">
        <v>56</v>
      </c>
      <c r="E110" s="31" t="s">
        <v>5121</v>
      </c>
    </row>
    <row r="111" spans="1:5" ht="12.75" customHeight="1">
      <c r="A111" s="30" t="s">
        <v>57</v>
      </c>
      <c r="E111" s="32" t="s">
        <v>4</v>
      </c>
    </row>
    <row r="112" spans="5:5" ht="12.75" customHeight="1">
      <c r="E112" s="31" t="s">
        <v>5115</v>
      </c>
    </row>
    <row r="113" spans="1:16" ht="12.75" customHeight="1">
      <c r="A113" t="s">
        <v>50</v>
      </c>
      <c s="6" t="s">
        <v>139</v>
      </c>
      <c s="6" t="s">
        <v>5122</v>
      </c>
      <c t="s">
        <v>4</v>
      </c>
      <c s="26" t="s">
        <v>5120</v>
      </c>
      <c s="27" t="s">
        <v>98</v>
      </c>
      <c s="28">
        <v>18</v>
      </c>
      <c s="27">
        <v>0.22</v>
      </c>
      <c s="27">
        <f>ROUND(G113*H113,6)</f>
      </c>
      <c r="L113" s="29">
        <v>0</v>
      </c>
      <c s="24">
        <f>ROUND(ROUND(L113,2)*ROUND(G113,3),2)</f>
      </c>
      <c s="27" t="s">
        <v>2797</v>
      </c>
      <c>
        <f>(M113*21)/100</f>
      </c>
      <c t="s">
        <v>27</v>
      </c>
    </row>
    <row r="114" spans="1:5" ht="12.75" customHeight="1">
      <c r="A114" s="30" t="s">
        <v>56</v>
      </c>
      <c r="E114" s="31" t="s">
        <v>5123</v>
      </c>
    </row>
    <row r="115" spans="1:5" ht="12.75" customHeight="1">
      <c r="A115" s="30" t="s">
        <v>57</v>
      </c>
      <c r="E115" s="32" t="s">
        <v>4</v>
      </c>
    </row>
    <row r="116" spans="5:5" ht="12.75" customHeight="1">
      <c r="E116" s="31" t="s">
        <v>5115</v>
      </c>
    </row>
    <row r="117" spans="1:16" ht="12.75" customHeight="1">
      <c r="A117" t="s">
        <v>50</v>
      </c>
      <c s="6" t="s">
        <v>142</v>
      </c>
      <c s="6" t="s">
        <v>5124</v>
      </c>
      <c t="s">
        <v>4</v>
      </c>
      <c s="26" t="s">
        <v>5125</v>
      </c>
      <c s="27" t="s">
        <v>98</v>
      </c>
      <c s="28">
        <v>1</v>
      </c>
      <c s="27">
        <v>0</v>
      </c>
      <c s="27">
        <f>ROUND(G117*H117,6)</f>
      </c>
      <c r="L117" s="29">
        <v>0</v>
      </c>
      <c s="24">
        <f>ROUND(ROUND(L117,2)*ROUND(G117,3),2)</f>
      </c>
      <c s="27" t="s">
        <v>2797</v>
      </c>
      <c>
        <f>(M117*21)/100</f>
      </c>
      <c t="s">
        <v>27</v>
      </c>
    </row>
    <row r="118" spans="1:5" ht="12.75" customHeight="1">
      <c r="A118" s="30" t="s">
        <v>56</v>
      </c>
      <c r="E118" s="31" t="s">
        <v>5126</v>
      </c>
    </row>
    <row r="119" spans="1:5" ht="12.75" customHeight="1">
      <c r="A119" s="30" t="s">
        <v>57</v>
      </c>
      <c r="E119" s="32" t="s">
        <v>4</v>
      </c>
    </row>
    <row r="120" spans="5:5" ht="12.75" customHeight="1">
      <c r="E120" s="31" t="s">
        <v>5127</v>
      </c>
    </row>
    <row r="121" spans="1:16" ht="12.75" customHeight="1">
      <c r="A121" t="s">
        <v>50</v>
      </c>
      <c s="6" t="s">
        <v>145</v>
      </c>
      <c s="6" t="s">
        <v>5128</v>
      </c>
      <c t="s">
        <v>4</v>
      </c>
      <c s="26" t="s">
        <v>5129</v>
      </c>
      <c s="27" t="s">
        <v>98</v>
      </c>
      <c s="28">
        <v>1</v>
      </c>
      <c s="27">
        <v>0</v>
      </c>
      <c s="27">
        <f>ROUND(G121*H121,6)</f>
      </c>
      <c r="L121" s="29">
        <v>0</v>
      </c>
      <c s="24">
        <f>ROUND(ROUND(L121,2)*ROUND(G121,3),2)</f>
      </c>
      <c s="27" t="s">
        <v>2797</v>
      </c>
      <c>
        <f>(M121*21)/100</f>
      </c>
      <c t="s">
        <v>27</v>
      </c>
    </row>
    <row r="122" spans="1:5" ht="12.75" customHeight="1">
      <c r="A122" s="30" t="s">
        <v>56</v>
      </c>
      <c r="E122" s="31" t="s">
        <v>5130</v>
      </c>
    </row>
    <row r="123" spans="1:5" ht="12.75" customHeight="1">
      <c r="A123" s="30" t="s">
        <v>57</v>
      </c>
      <c r="E123" s="32" t="s">
        <v>4</v>
      </c>
    </row>
    <row r="124" spans="5:5" ht="12.75" customHeight="1">
      <c r="E124" s="31" t="s">
        <v>5127</v>
      </c>
    </row>
    <row r="125" spans="1:16" ht="12.75" customHeight="1">
      <c r="A125" t="s">
        <v>50</v>
      </c>
      <c s="6" t="s">
        <v>148</v>
      </c>
      <c s="6" t="s">
        <v>5131</v>
      </c>
      <c t="s">
        <v>4</v>
      </c>
      <c s="26" t="s">
        <v>5132</v>
      </c>
      <c s="27" t="s">
        <v>98</v>
      </c>
      <c s="28">
        <v>2</v>
      </c>
      <c s="27">
        <v>0</v>
      </c>
      <c s="27">
        <f>ROUND(G125*H125,6)</f>
      </c>
      <c r="L125" s="29">
        <v>0</v>
      </c>
      <c s="24">
        <f>ROUND(ROUND(L125,2)*ROUND(G125,3),2)</f>
      </c>
      <c s="27" t="s">
        <v>2797</v>
      </c>
      <c>
        <f>(M125*21)/100</f>
      </c>
      <c t="s">
        <v>27</v>
      </c>
    </row>
    <row r="126" spans="1:5" ht="12.75" customHeight="1">
      <c r="A126" s="30" t="s">
        <v>56</v>
      </c>
      <c r="E126" s="31" t="s">
        <v>5133</v>
      </c>
    </row>
    <row r="127" spans="1:5" ht="12.75" customHeight="1">
      <c r="A127" s="30" t="s">
        <v>57</v>
      </c>
      <c r="E127" s="32" t="s">
        <v>4</v>
      </c>
    </row>
    <row r="128" spans="5:5" ht="12.75" customHeight="1">
      <c r="E128" s="31" t="s">
        <v>5127</v>
      </c>
    </row>
    <row r="129" spans="1:16" ht="12.75" customHeight="1">
      <c r="A129" t="s">
        <v>50</v>
      </c>
      <c s="6" t="s">
        <v>151</v>
      </c>
      <c s="6" t="s">
        <v>5134</v>
      </c>
      <c t="s">
        <v>4</v>
      </c>
      <c s="26" t="s">
        <v>5135</v>
      </c>
      <c s="27" t="s">
        <v>98</v>
      </c>
      <c s="28">
        <v>2</v>
      </c>
      <c s="27">
        <v>0</v>
      </c>
      <c s="27">
        <f>ROUND(G129*H129,6)</f>
      </c>
      <c r="L129" s="29">
        <v>0</v>
      </c>
      <c s="24">
        <f>ROUND(ROUND(L129,2)*ROUND(G129,3),2)</f>
      </c>
      <c s="27" t="s">
        <v>2797</v>
      </c>
      <c>
        <f>(M129*21)/100</f>
      </c>
      <c t="s">
        <v>27</v>
      </c>
    </row>
    <row r="130" spans="1:5" ht="12.75" customHeight="1">
      <c r="A130" s="30" t="s">
        <v>56</v>
      </c>
      <c r="E130" s="31" t="s">
        <v>5136</v>
      </c>
    </row>
    <row r="131" spans="1:5" ht="12.75" customHeight="1">
      <c r="A131" s="30" t="s">
        <v>57</v>
      </c>
      <c r="E131" s="32" t="s">
        <v>4</v>
      </c>
    </row>
    <row r="132" spans="5:5" ht="12.75" customHeight="1">
      <c r="E132" s="31" t="s">
        <v>5127</v>
      </c>
    </row>
    <row r="133" spans="1:16" ht="12.75" customHeight="1">
      <c r="A133" t="s">
        <v>50</v>
      </c>
      <c s="6" t="s">
        <v>154</v>
      </c>
      <c s="6" t="s">
        <v>5137</v>
      </c>
      <c t="s">
        <v>4</v>
      </c>
      <c s="26" t="s">
        <v>5138</v>
      </c>
      <c s="27" t="s">
        <v>98</v>
      </c>
      <c s="28">
        <v>3</v>
      </c>
      <c s="27">
        <v>0</v>
      </c>
      <c s="27">
        <f>ROUND(G133*H133,6)</f>
      </c>
      <c r="L133" s="29">
        <v>0</v>
      </c>
      <c s="24">
        <f>ROUND(ROUND(L133,2)*ROUND(G133,3),2)</f>
      </c>
      <c s="27" t="s">
        <v>2797</v>
      </c>
      <c>
        <f>(M133*21)/100</f>
      </c>
      <c t="s">
        <v>27</v>
      </c>
    </row>
    <row r="134" spans="1:5" ht="12.75" customHeight="1">
      <c r="A134" s="30" t="s">
        <v>56</v>
      </c>
      <c r="E134" s="31" t="s">
        <v>5139</v>
      </c>
    </row>
    <row r="135" spans="1:5" ht="12.75" customHeight="1">
      <c r="A135" s="30" t="s">
        <v>57</v>
      </c>
      <c r="E135" s="32" t="s">
        <v>4</v>
      </c>
    </row>
    <row r="136" spans="5:5" ht="12.75" customHeight="1">
      <c r="E136" s="31" t="s">
        <v>5127</v>
      </c>
    </row>
    <row r="137" spans="1:16" ht="12.75" customHeight="1">
      <c r="A137" t="s">
        <v>50</v>
      </c>
      <c s="6" t="s">
        <v>157</v>
      </c>
      <c s="6" t="s">
        <v>5140</v>
      </c>
      <c t="s">
        <v>4</v>
      </c>
      <c s="26" t="s">
        <v>5141</v>
      </c>
      <c s="27" t="s">
        <v>98</v>
      </c>
      <c s="28">
        <v>347</v>
      </c>
      <c s="27">
        <v>0.0004</v>
      </c>
      <c s="27">
        <f>ROUND(G137*H137,6)</f>
      </c>
      <c r="L137" s="29">
        <v>0</v>
      </c>
      <c s="24">
        <f>ROUND(ROUND(L137,2)*ROUND(G137,3),2)</f>
      </c>
      <c s="27" t="s">
        <v>2797</v>
      </c>
      <c>
        <f>(M137*21)/100</f>
      </c>
      <c t="s">
        <v>27</v>
      </c>
    </row>
    <row r="138" spans="1:5" ht="12.75" customHeight="1">
      <c r="A138" s="30" t="s">
        <v>56</v>
      </c>
      <c r="E138" s="31" t="s">
        <v>5142</v>
      </c>
    </row>
    <row r="139" spans="1:5" ht="12.75" customHeight="1">
      <c r="A139" s="30" t="s">
        <v>57</v>
      </c>
      <c r="E139" s="32" t="s">
        <v>4</v>
      </c>
    </row>
    <row r="140" spans="5:5" ht="12.75" customHeight="1">
      <c r="E140" s="31" t="s">
        <v>5143</v>
      </c>
    </row>
    <row r="141" spans="1:16" ht="12.75" customHeight="1">
      <c r="A141" t="s">
        <v>50</v>
      </c>
      <c s="6" t="s">
        <v>161</v>
      </c>
      <c s="6" t="s">
        <v>5144</v>
      </c>
      <c t="s">
        <v>4</v>
      </c>
      <c s="26" t="s">
        <v>5145</v>
      </c>
      <c s="27" t="s">
        <v>82</v>
      </c>
      <c s="28">
        <v>588.882</v>
      </c>
      <c s="27">
        <v>0</v>
      </c>
      <c s="27">
        <f>ROUND(G141*H141,6)</f>
      </c>
      <c r="L141" s="29">
        <v>0</v>
      </c>
      <c s="24">
        <f>ROUND(ROUND(L141,2)*ROUND(G141,3),2)</f>
      </c>
      <c s="27" t="s">
        <v>2797</v>
      </c>
      <c>
        <f>(M141*21)/100</f>
      </c>
      <c t="s">
        <v>27</v>
      </c>
    </row>
    <row r="142" spans="1:5" ht="12.75" customHeight="1">
      <c r="A142" s="30" t="s">
        <v>56</v>
      </c>
      <c r="E142" s="31" t="s">
        <v>5146</v>
      </c>
    </row>
    <row r="143" spans="1:5" ht="12.75" customHeight="1">
      <c r="A143" s="30" t="s">
        <v>57</v>
      </c>
      <c r="E143" s="32" t="s">
        <v>4</v>
      </c>
    </row>
    <row r="144" spans="5:5" ht="12.75" customHeight="1">
      <c r="E144" s="31" t="s">
        <v>5147</v>
      </c>
    </row>
    <row r="145" spans="1:16" ht="12.75" customHeight="1">
      <c r="A145" t="s">
        <v>50</v>
      </c>
      <c s="6" t="s">
        <v>164</v>
      </c>
      <c s="6" t="s">
        <v>5148</v>
      </c>
      <c t="s">
        <v>4</v>
      </c>
      <c s="26" t="s">
        <v>5149</v>
      </c>
      <c s="27" t="s">
        <v>82</v>
      </c>
      <c s="28">
        <v>242.674</v>
      </c>
      <c s="27">
        <v>0</v>
      </c>
      <c s="27">
        <f>ROUND(G145*H145,6)</f>
      </c>
      <c r="L145" s="29">
        <v>0</v>
      </c>
      <c s="24">
        <f>ROUND(ROUND(L145,2)*ROUND(G145,3),2)</f>
      </c>
      <c s="27" t="s">
        <v>2797</v>
      </c>
      <c>
        <f>(M145*21)/100</f>
      </c>
      <c t="s">
        <v>27</v>
      </c>
    </row>
    <row r="146" spans="1:5" ht="12.75" customHeight="1">
      <c r="A146" s="30" t="s">
        <v>56</v>
      </c>
      <c r="E146" s="31" t="s">
        <v>5150</v>
      </c>
    </row>
    <row r="147" spans="1:5" ht="12.75" customHeight="1">
      <c r="A147" s="30" t="s">
        <v>57</v>
      </c>
      <c r="E147" s="32" t="s">
        <v>4</v>
      </c>
    </row>
    <row r="148" spans="5:5" ht="12.75" customHeight="1">
      <c r="E148" s="31" t="s">
        <v>5151</v>
      </c>
    </row>
    <row r="149" spans="1:16" ht="12.75" customHeight="1">
      <c r="A149" t="s">
        <v>50</v>
      </c>
      <c s="6" t="s">
        <v>167</v>
      </c>
      <c s="6" t="s">
        <v>5152</v>
      </c>
      <c t="s">
        <v>4</v>
      </c>
      <c s="26" t="s">
        <v>5153</v>
      </c>
      <c s="27" t="s">
        <v>82</v>
      </c>
      <c s="28">
        <v>3222.69</v>
      </c>
      <c s="27">
        <v>0</v>
      </c>
      <c s="27">
        <f>ROUND(G149*H149,6)</f>
      </c>
      <c r="L149" s="29">
        <v>0</v>
      </c>
      <c s="24">
        <f>ROUND(ROUND(L149,2)*ROUND(G149,3),2)</f>
      </c>
      <c s="27" t="s">
        <v>2797</v>
      </c>
      <c>
        <f>(M149*21)/100</f>
      </c>
      <c t="s">
        <v>27</v>
      </c>
    </row>
    <row r="150" spans="1:5" ht="12.75" customHeight="1">
      <c r="A150" s="30" t="s">
        <v>56</v>
      </c>
      <c r="E150" s="31" t="s">
        <v>5154</v>
      </c>
    </row>
    <row r="151" spans="1:5" ht="12.75" customHeight="1">
      <c r="A151" s="30" t="s">
        <v>57</v>
      </c>
      <c r="E151" s="32" t="s">
        <v>4</v>
      </c>
    </row>
    <row r="152" spans="5:5" ht="12.75" customHeight="1">
      <c r="E152" s="31" t="s">
        <v>5151</v>
      </c>
    </row>
    <row r="153" spans="1:16" ht="12.75" customHeight="1">
      <c r="A153" t="s">
        <v>50</v>
      </c>
      <c s="6" t="s">
        <v>170</v>
      </c>
      <c s="6" t="s">
        <v>5155</v>
      </c>
      <c t="s">
        <v>4</v>
      </c>
      <c s="26" t="s">
        <v>5156</v>
      </c>
      <c s="27" t="s">
        <v>82</v>
      </c>
      <c s="28">
        <v>242.674</v>
      </c>
      <c s="27">
        <v>0</v>
      </c>
      <c s="27">
        <f>ROUND(G153*H153,6)</f>
      </c>
      <c r="L153" s="29">
        <v>0</v>
      </c>
      <c s="24">
        <f>ROUND(ROUND(L153,2)*ROUND(G153,3),2)</f>
      </c>
      <c s="27" t="s">
        <v>2797</v>
      </c>
      <c>
        <f>(M153*21)/100</f>
      </c>
      <c t="s">
        <v>27</v>
      </c>
    </row>
    <row r="154" spans="1:5" ht="12.75" customHeight="1">
      <c r="A154" s="30" t="s">
        <v>56</v>
      </c>
      <c r="E154" s="31" t="s">
        <v>5157</v>
      </c>
    </row>
    <row r="155" spans="1:5" ht="12.75" customHeight="1">
      <c r="A155" s="30" t="s">
        <v>57</v>
      </c>
      <c r="E155" s="32" t="s">
        <v>4</v>
      </c>
    </row>
    <row r="156" spans="5:5" ht="12.75" customHeight="1">
      <c r="E156" s="31" t="s">
        <v>5151</v>
      </c>
    </row>
    <row r="157" spans="1:16" ht="12.75" customHeight="1">
      <c r="A157" t="s">
        <v>50</v>
      </c>
      <c s="6" t="s">
        <v>173</v>
      </c>
      <c s="6" t="s">
        <v>5158</v>
      </c>
      <c t="s">
        <v>4</v>
      </c>
      <c s="26" t="s">
        <v>5159</v>
      </c>
      <c s="27" t="s">
        <v>98</v>
      </c>
      <c s="28">
        <v>244</v>
      </c>
      <c s="27">
        <v>0</v>
      </c>
      <c s="27">
        <f>ROUND(G157*H157,6)</f>
      </c>
      <c r="L157" s="29">
        <v>0</v>
      </c>
      <c s="24">
        <f>ROUND(ROUND(L157,2)*ROUND(G157,3),2)</f>
      </c>
      <c s="27" t="s">
        <v>2797</v>
      </c>
      <c>
        <f>(M157*21)/100</f>
      </c>
      <c t="s">
        <v>27</v>
      </c>
    </row>
    <row r="158" spans="1:5" ht="12.75" customHeight="1">
      <c r="A158" s="30" t="s">
        <v>56</v>
      </c>
      <c r="E158" s="31" t="s">
        <v>5160</v>
      </c>
    </row>
    <row r="159" spans="1:5" ht="12.75" customHeight="1">
      <c r="A159" s="30" t="s">
        <v>57</v>
      </c>
      <c r="E159" s="32" t="s">
        <v>4</v>
      </c>
    </row>
    <row r="160" spans="5:5" ht="12.75" customHeight="1">
      <c r="E160" s="31" t="s">
        <v>5151</v>
      </c>
    </row>
    <row r="161" spans="1:16" ht="12.75" customHeight="1">
      <c r="A161" t="s">
        <v>50</v>
      </c>
      <c s="6" t="s">
        <v>176</v>
      </c>
      <c s="6" t="s">
        <v>5161</v>
      </c>
      <c t="s">
        <v>4</v>
      </c>
      <c s="26" t="s">
        <v>5162</v>
      </c>
      <c s="27" t="s">
        <v>98</v>
      </c>
      <c s="28">
        <v>104</v>
      </c>
      <c s="27">
        <v>0</v>
      </c>
      <c s="27">
        <f>ROUND(G161*H161,6)</f>
      </c>
      <c r="L161" s="29">
        <v>0</v>
      </c>
      <c s="24">
        <f>ROUND(ROUND(L161,2)*ROUND(G161,3),2)</f>
      </c>
      <c s="27" t="s">
        <v>2797</v>
      </c>
      <c>
        <f>(M161*21)/100</f>
      </c>
      <c t="s">
        <v>27</v>
      </c>
    </row>
    <row r="162" spans="1:5" ht="12.75" customHeight="1">
      <c r="A162" s="30" t="s">
        <v>56</v>
      </c>
      <c r="E162" s="31" t="s">
        <v>5163</v>
      </c>
    </row>
    <row r="163" spans="1:5" ht="12.75" customHeight="1">
      <c r="A163" s="30" t="s">
        <v>57</v>
      </c>
      <c r="E163" s="32" t="s">
        <v>4</v>
      </c>
    </row>
    <row r="164" spans="5:5" ht="12.75" customHeight="1">
      <c r="E164" s="31" t="s">
        <v>5151</v>
      </c>
    </row>
    <row r="165" spans="1:16" ht="12.75" customHeight="1">
      <c r="A165" t="s">
        <v>50</v>
      </c>
      <c s="6" t="s">
        <v>179</v>
      </c>
      <c s="6" t="s">
        <v>5164</v>
      </c>
      <c t="s">
        <v>4</v>
      </c>
      <c s="26" t="s">
        <v>5165</v>
      </c>
      <c s="27" t="s">
        <v>98</v>
      </c>
      <c s="28">
        <v>238</v>
      </c>
      <c s="27">
        <v>0.0071</v>
      </c>
      <c s="27">
        <f>ROUND(G165*H165,6)</f>
      </c>
      <c r="L165" s="29">
        <v>0</v>
      </c>
      <c s="24">
        <f>ROUND(ROUND(L165,2)*ROUND(G165,3),2)</f>
      </c>
      <c s="27" t="s">
        <v>2797</v>
      </c>
      <c>
        <f>(M165*21)/100</f>
      </c>
      <c t="s">
        <v>27</v>
      </c>
    </row>
    <row r="166" spans="1:5" ht="12.75" customHeight="1">
      <c r="A166" s="30" t="s">
        <v>56</v>
      </c>
      <c r="E166" s="31" t="s">
        <v>5165</v>
      </c>
    </row>
    <row r="167" spans="1:5" ht="12.75" customHeight="1">
      <c r="A167" s="30" t="s">
        <v>57</v>
      </c>
      <c r="E167" s="32" t="s">
        <v>4</v>
      </c>
    </row>
    <row r="168" spans="5:5" ht="12.75" customHeight="1">
      <c r="E168" s="31" t="s">
        <v>4</v>
      </c>
    </row>
    <row r="169" spans="1:16" ht="12.75" customHeight="1">
      <c r="A169" t="s">
        <v>50</v>
      </c>
      <c s="6" t="s">
        <v>182</v>
      </c>
      <c s="6" t="s">
        <v>5166</v>
      </c>
      <c t="s">
        <v>4</v>
      </c>
      <c s="26" t="s">
        <v>5167</v>
      </c>
      <c s="27" t="s">
        <v>98</v>
      </c>
      <c s="28">
        <v>40</v>
      </c>
      <c s="27">
        <v>0.0001</v>
      </c>
      <c s="27">
        <f>ROUND(G169*H169,6)</f>
      </c>
      <c r="L169" s="29">
        <v>0</v>
      </c>
      <c s="24">
        <f>ROUND(ROUND(L169,2)*ROUND(G169,3),2)</f>
      </c>
      <c s="27" t="s">
        <v>2797</v>
      </c>
      <c>
        <f>(M169*21)/100</f>
      </c>
      <c t="s">
        <v>27</v>
      </c>
    </row>
    <row r="170" spans="1:5" ht="12.75" customHeight="1">
      <c r="A170" s="30" t="s">
        <v>56</v>
      </c>
      <c r="E170" s="31" t="s">
        <v>5167</v>
      </c>
    </row>
    <row r="171" spans="1:5" ht="12.75" customHeight="1">
      <c r="A171" s="30" t="s">
        <v>57</v>
      </c>
      <c r="E171" s="32" t="s">
        <v>4</v>
      </c>
    </row>
    <row r="172" spans="5:5" ht="12.75" customHeight="1">
      <c r="E172" s="31" t="s">
        <v>4</v>
      </c>
    </row>
    <row r="173" spans="1:16" ht="12.75" customHeight="1">
      <c r="A173" t="s">
        <v>50</v>
      </c>
      <c s="6" t="s">
        <v>185</v>
      </c>
      <c s="6" t="s">
        <v>5168</v>
      </c>
      <c t="s">
        <v>4</v>
      </c>
      <c s="26" t="s">
        <v>5169</v>
      </c>
      <c s="27" t="s">
        <v>98</v>
      </c>
      <c s="28">
        <v>84</v>
      </c>
      <c s="27">
        <v>0.0035</v>
      </c>
      <c s="27">
        <f>ROUND(G173*H173,6)</f>
      </c>
      <c r="L173" s="29">
        <v>0</v>
      </c>
      <c s="24">
        <f>ROUND(ROUND(L173,2)*ROUND(G173,3),2)</f>
      </c>
      <c s="27" t="s">
        <v>2797</v>
      </c>
      <c>
        <f>(M173*21)/100</f>
      </c>
      <c t="s">
        <v>27</v>
      </c>
    </row>
    <row r="174" spans="1:5" ht="12.75" customHeight="1">
      <c r="A174" s="30" t="s">
        <v>56</v>
      </c>
      <c r="E174" s="31" t="s">
        <v>5169</v>
      </c>
    </row>
    <row r="175" spans="1:5" ht="12.75" customHeight="1">
      <c r="A175" s="30" t="s">
        <v>57</v>
      </c>
      <c r="E175" s="32" t="s">
        <v>4</v>
      </c>
    </row>
    <row r="176" spans="5:5" ht="12.75" customHeight="1">
      <c r="E176" s="31" t="s">
        <v>4</v>
      </c>
    </row>
    <row r="177" spans="1:16" ht="12.75" customHeight="1">
      <c r="A177" t="s">
        <v>50</v>
      </c>
      <c s="6" t="s">
        <v>188</v>
      </c>
      <c s="6" t="s">
        <v>5170</v>
      </c>
      <c t="s">
        <v>4</v>
      </c>
      <c s="26" t="s">
        <v>5171</v>
      </c>
      <c s="27" t="s">
        <v>98</v>
      </c>
      <c s="28">
        <v>20</v>
      </c>
      <c s="27">
        <v>0.0043</v>
      </c>
      <c s="27">
        <f>ROUND(G177*H177,6)</f>
      </c>
      <c r="L177" s="29">
        <v>0</v>
      </c>
      <c s="24">
        <f>ROUND(ROUND(L177,2)*ROUND(G177,3),2)</f>
      </c>
      <c s="27" t="s">
        <v>2797</v>
      </c>
      <c>
        <f>(M177*21)/100</f>
      </c>
      <c t="s">
        <v>27</v>
      </c>
    </row>
    <row r="178" spans="1:5" ht="12.75" customHeight="1">
      <c r="A178" s="30" t="s">
        <v>56</v>
      </c>
      <c r="E178" s="31" t="s">
        <v>5171</v>
      </c>
    </row>
    <row r="179" spans="1:5" ht="12.75" customHeight="1">
      <c r="A179" s="30" t="s">
        <v>57</v>
      </c>
      <c r="E179" s="32" t="s">
        <v>4</v>
      </c>
    </row>
    <row r="180" spans="5:5" ht="12.75" customHeight="1">
      <c r="E180" s="31" t="s">
        <v>4</v>
      </c>
    </row>
    <row r="181" spans="1:16" ht="12.75" customHeight="1">
      <c r="A181" t="s">
        <v>50</v>
      </c>
      <c s="6" t="s">
        <v>191</v>
      </c>
      <c s="6" t="s">
        <v>5172</v>
      </c>
      <c t="s">
        <v>4</v>
      </c>
      <c s="26" t="s">
        <v>5173</v>
      </c>
      <c s="27" t="s">
        <v>98</v>
      </c>
      <c s="28">
        <v>40</v>
      </c>
      <c s="27">
        <v>0.0034</v>
      </c>
      <c s="27">
        <f>ROUND(G181*H181,6)</f>
      </c>
      <c r="L181" s="29">
        <v>0</v>
      </c>
      <c s="24">
        <f>ROUND(ROUND(L181,2)*ROUND(G181,3),2)</f>
      </c>
      <c s="27" t="s">
        <v>2797</v>
      </c>
      <c>
        <f>(M181*21)/100</f>
      </c>
      <c t="s">
        <v>27</v>
      </c>
    </row>
    <row r="182" spans="1:5" ht="12.75" customHeight="1">
      <c r="A182" s="30" t="s">
        <v>56</v>
      </c>
      <c r="E182" s="31" t="s">
        <v>5173</v>
      </c>
    </row>
    <row r="183" spans="1:5" ht="12.75" customHeight="1">
      <c r="A183" s="30" t="s">
        <v>57</v>
      </c>
      <c r="E183" s="32" t="s">
        <v>4</v>
      </c>
    </row>
    <row r="184" spans="5:5" ht="12.75" customHeight="1">
      <c r="E184" s="31" t="s">
        <v>4</v>
      </c>
    </row>
    <row r="185" spans="1:16" ht="12.75" customHeight="1">
      <c r="A185" t="s">
        <v>50</v>
      </c>
      <c s="6" t="s">
        <v>194</v>
      </c>
      <c s="6" t="s">
        <v>5174</v>
      </c>
      <c t="s">
        <v>4</v>
      </c>
      <c s="26" t="s">
        <v>5175</v>
      </c>
      <c s="27" t="s">
        <v>98</v>
      </c>
      <c s="28">
        <v>1</v>
      </c>
      <c s="27">
        <v>0.22</v>
      </c>
      <c s="27">
        <f>ROUND(G185*H185,6)</f>
      </c>
      <c r="L185" s="29">
        <v>0</v>
      </c>
      <c s="24">
        <f>ROUND(ROUND(L185,2)*ROUND(G185,3),2)</f>
      </c>
      <c s="27" t="s">
        <v>2797</v>
      </c>
      <c>
        <f>(M185*21)/100</f>
      </c>
      <c t="s">
        <v>27</v>
      </c>
    </row>
    <row r="186" spans="1:5" ht="12.75" customHeight="1">
      <c r="A186" s="30" t="s">
        <v>56</v>
      </c>
      <c r="E186" s="31" t="s">
        <v>5176</v>
      </c>
    </row>
    <row r="187" spans="1:5" ht="12.75" customHeight="1">
      <c r="A187" s="30" t="s">
        <v>57</v>
      </c>
      <c r="E187" s="32" t="s">
        <v>4</v>
      </c>
    </row>
    <row r="188" spans="5:5" ht="12.75" customHeight="1">
      <c r="E188" s="31" t="s">
        <v>4</v>
      </c>
    </row>
    <row r="189" spans="1:16" ht="12.75" customHeight="1">
      <c r="A189" t="s">
        <v>50</v>
      </c>
      <c s="6" t="s">
        <v>197</v>
      </c>
      <c s="6" t="s">
        <v>5177</v>
      </c>
      <c t="s">
        <v>4</v>
      </c>
      <c s="26" t="s">
        <v>5178</v>
      </c>
      <c s="27" t="s">
        <v>98</v>
      </c>
      <c s="28">
        <v>1</v>
      </c>
      <c s="27">
        <v>0.15</v>
      </c>
      <c s="27">
        <f>ROUND(G189*H189,6)</f>
      </c>
      <c r="L189" s="29">
        <v>0</v>
      </c>
      <c s="24">
        <f>ROUND(ROUND(L189,2)*ROUND(G189,3),2)</f>
      </c>
      <c s="27" t="s">
        <v>2797</v>
      </c>
      <c>
        <f>(M189*21)/100</f>
      </c>
      <c t="s">
        <v>27</v>
      </c>
    </row>
    <row r="190" spans="1:5" ht="12.75" customHeight="1">
      <c r="A190" s="30" t="s">
        <v>56</v>
      </c>
      <c r="E190" s="31" t="s">
        <v>5179</v>
      </c>
    </row>
    <row r="191" spans="1:5" ht="12.75" customHeight="1">
      <c r="A191" s="30" t="s">
        <v>57</v>
      </c>
      <c r="E191" s="32" t="s">
        <v>4</v>
      </c>
    </row>
    <row r="192" spans="5:5" ht="12.75" customHeight="1">
      <c r="E192" s="31" t="s">
        <v>4</v>
      </c>
    </row>
    <row r="193" spans="1:16" ht="12.75" customHeight="1">
      <c r="A193" t="s">
        <v>50</v>
      </c>
      <c s="6" t="s">
        <v>200</v>
      </c>
      <c s="6" t="s">
        <v>5180</v>
      </c>
      <c t="s">
        <v>4</v>
      </c>
      <c s="26" t="s">
        <v>5181</v>
      </c>
      <c s="27" t="s">
        <v>98</v>
      </c>
      <c s="28">
        <v>2</v>
      </c>
      <c s="27">
        <v>0.15</v>
      </c>
      <c s="27">
        <f>ROUND(G193*H193,6)</f>
      </c>
      <c r="L193" s="29">
        <v>0</v>
      </c>
      <c s="24">
        <f>ROUND(ROUND(L193,2)*ROUND(G193,3),2)</f>
      </c>
      <c s="27" t="s">
        <v>2797</v>
      </c>
      <c>
        <f>(M193*21)/100</f>
      </c>
      <c t="s">
        <v>27</v>
      </c>
    </row>
    <row r="194" spans="1:5" ht="12.75" customHeight="1">
      <c r="A194" s="30" t="s">
        <v>56</v>
      </c>
      <c r="E194" s="31" t="s">
        <v>5182</v>
      </c>
    </row>
    <row r="195" spans="1:5" ht="12.75" customHeight="1">
      <c r="A195" s="30" t="s">
        <v>57</v>
      </c>
      <c r="E195" s="32" t="s">
        <v>4</v>
      </c>
    </row>
    <row r="196" spans="5:5" ht="12.75" customHeight="1">
      <c r="E196" s="31" t="s">
        <v>4</v>
      </c>
    </row>
    <row r="197" spans="1:16" ht="12.75" customHeight="1">
      <c r="A197" t="s">
        <v>50</v>
      </c>
      <c s="6" t="s">
        <v>203</v>
      </c>
      <c s="6" t="s">
        <v>5183</v>
      </c>
      <c t="s">
        <v>4</v>
      </c>
      <c s="26" t="s">
        <v>5184</v>
      </c>
      <c s="27" t="s">
        <v>98</v>
      </c>
      <c s="28">
        <v>2</v>
      </c>
      <c s="27">
        <v>1.1</v>
      </c>
      <c s="27">
        <f>ROUND(G197*H197,6)</f>
      </c>
      <c r="L197" s="29">
        <v>0</v>
      </c>
      <c s="24">
        <f>ROUND(ROUND(L197,2)*ROUND(G197,3),2)</f>
      </c>
      <c s="27" t="s">
        <v>2797</v>
      </c>
      <c>
        <f>(M197*21)/100</f>
      </c>
      <c t="s">
        <v>27</v>
      </c>
    </row>
    <row r="198" spans="1:5" ht="12.75" customHeight="1">
      <c r="A198" s="30" t="s">
        <v>56</v>
      </c>
      <c r="E198" s="31" t="s">
        <v>5185</v>
      </c>
    </row>
    <row r="199" spans="1:5" ht="12.75" customHeight="1">
      <c r="A199" s="30" t="s">
        <v>57</v>
      </c>
      <c r="E199" s="32" t="s">
        <v>4</v>
      </c>
    </row>
    <row r="200" spans="5:5" ht="12.75" customHeight="1">
      <c r="E200" s="31" t="s">
        <v>4</v>
      </c>
    </row>
    <row r="201" spans="1:16" ht="12.75" customHeight="1">
      <c r="A201" t="s">
        <v>50</v>
      </c>
      <c s="6" t="s">
        <v>206</v>
      </c>
      <c s="6" t="s">
        <v>5186</v>
      </c>
      <c t="s">
        <v>4</v>
      </c>
      <c s="26" t="s">
        <v>5187</v>
      </c>
      <c s="27" t="s">
        <v>98</v>
      </c>
      <c s="28">
        <v>1</v>
      </c>
      <c s="27">
        <v>0.9</v>
      </c>
      <c s="27">
        <f>ROUND(G201*H201,6)</f>
      </c>
      <c r="L201" s="29">
        <v>0</v>
      </c>
      <c s="24">
        <f>ROUND(ROUND(L201,2)*ROUND(G201,3),2)</f>
      </c>
      <c s="27" t="s">
        <v>2797</v>
      </c>
      <c>
        <f>(M201*21)/100</f>
      </c>
      <c t="s">
        <v>27</v>
      </c>
    </row>
    <row r="202" spans="1:5" ht="12.75" customHeight="1">
      <c r="A202" s="30" t="s">
        <v>56</v>
      </c>
      <c r="E202" s="31" t="s">
        <v>5188</v>
      </c>
    </row>
    <row r="203" spans="1:5" ht="12.75" customHeight="1">
      <c r="A203" s="30" t="s">
        <v>57</v>
      </c>
      <c r="E203" s="32" t="s">
        <v>4</v>
      </c>
    </row>
    <row r="204" spans="5:5" ht="12.75" customHeight="1">
      <c r="E204" s="31" t="s">
        <v>4</v>
      </c>
    </row>
    <row r="205" spans="1:16" ht="12.75" customHeight="1">
      <c r="A205" t="s">
        <v>50</v>
      </c>
      <c s="6" t="s">
        <v>209</v>
      </c>
      <c s="6" t="s">
        <v>5189</v>
      </c>
      <c t="s">
        <v>4</v>
      </c>
      <c s="26" t="s">
        <v>5190</v>
      </c>
      <c s="27" t="s">
        <v>98</v>
      </c>
      <c s="28">
        <v>2</v>
      </c>
      <c s="27">
        <v>0.55</v>
      </c>
      <c s="27">
        <f>ROUND(G205*H205,6)</f>
      </c>
      <c r="L205" s="29">
        <v>0</v>
      </c>
      <c s="24">
        <f>ROUND(ROUND(L205,2)*ROUND(G205,3),2)</f>
      </c>
      <c s="27" t="s">
        <v>2797</v>
      </c>
      <c>
        <f>(M205*21)/100</f>
      </c>
      <c t="s">
        <v>27</v>
      </c>
    </row>
    <row r="206" spans="1:5" ht="12.75" customHeight="1">
      <c r="A206" s="30" t="s">
        <v>56</v>
      </c>
      <c r="E206" s="31" t="s">
        <v>5191</v>
      </c>
    </row>
    <row r="207" spans="1:5" ht="12.75" customHeight="1">
      <c r="A207" s="30" t="s">
        <v>57</v>
      </c>
      <c r="E207" s="32" t="s">
        <v>4</v>
      </c>
    </row>
    <row r="208" spans="5:5" ht="12.75" customHeight="1">
      <c r="E208" s="31" t="s">
        <v>4</v>
      </c>
    </row>
    <row r="209" spans="1:16" ht="12.75" customHeight="1">
      <c r="A209" t="s">
        <v>50</v>
      </c>
      <c s="6" t="s">
        <v>212</v>
      </c>
      <c s="6" t="s">
        <v>5192</v>
      </c>
      <c t="s">
        <v>4</v>
      </c>
      <c s="26" t="s">
        <v>5193</v>
      </c>
      <c s="27" t="s">
        <v>98</v>
      </c>
      <c s="28">
        <v>241</v>
      </c>
      <c s="27">
        <v>0.0191</v>
      </c>
      <c s="27">
        <f>ROUND(G209*H209,6)</f>
      </c>
      <c r="L209" s="29">
        <v>0</v>
      </c>
      <c s="24">
        <f>ROUND(ROUND(L209,2)*ROUND(G209,3),2)</f>
      </c>
      <c s="27" t="s">
        <v>2797</v>
      </c>
      <c>
        <f>(M209*21)/100</f>
      </c>
      <c t="s">
        <v>27</v>
      </c>
    </row>
    <row r="210" spans="1:5" ht="12.75" customHeight="1">
      <c r="A210" s="30" t="s">
        <v>56</v>
      </c>
      <c r="E210" s="31" t="s">
        <v>5193</v>
      </c>
    </row>
    <row r="211" spans="1:5" ht="12.75" customHeight="1">
      <c r="A211" s="30" t="s">
        <v>57</v>
      </c>
      <c r="E211" s="32" t="s">
        <v>4</v>
      </c>
    </row>
    <row r="212" spans="5:5" ht="12.75" customHeight="1">
      <c r="E212" s="31" t="s">
        <v>4</v>
      </c>
    </row>
    <row r="213" spans="1:16" ht="12.75" customHeight="1">
      <c r="A213" t="s">
        <v>50</v>
      </c>
      <c s="6" t="s">
        <v>215</v>
      </c>
      <c s="6" t="s">
        <v>5194</v>
      </c>
      <c t="s">
        <v>4</v>
      </c>
      <c s="26" t="s">
        <v>5195</v>
      </c>
      <c s="27" t="s">
        <v>98</v>
      </c>
      <c s="28">
        <v>253.05</v>
      </c>
      <c s="27">
        <v>0.066</v>
      </c>
      <c s="27">
        <f>ROUND(G213*H213,6)</f>
      </c>
      <c r="L213" s="29">
        <v>0</v>
      </c>
      <c s="24">
        <f>ROUND(ROUND(L213,2)*ROUND(G213,3),2)</f>
      </c>
      <c s="27" t="s">
        <v>2797</v>
      </c>
      <c>
        <f>(M213*21)/100</f>
      </c>
      <c t="s">
        <v>27</v>
      </c>
    </row>
    <row r="214" spans="1:5" ht="12.75" customHeight="1">
      <c r="A214" s="30" t="s">
        <v>56</v>
      </c>
      <c r="E214" s="31" t="s">
        <v>5195</v>
      </c>
    </row>
    <row r="215" spans="1:5" ht="12.75" customHeight="1">
      <c r="A215" s="30" t="s">
        <v>57</v>
      </c>
      <c r="E215" s="32" t="s">
        <v>4</v>
      </c>
    </row>
    <row r="216" spans="5:5" ht="12.75" customHeight="1">
      <c r="E216" s="31" t="s">
        <v>4</v>
      </c>
    </row>
    <row r="217" spans="1:16" ht="12.75" customHeight="1">
      <c r="A217" t="s">
        <v>50</v>
      </c>
      <c s="6" t="s">
        <v>218</v>
      </c>
      <c s="6" t="s">
        <v>5196</v>
      </c>
      <c t="s">
        <v>4</v>
      </c>
      <c s="26" t="s">
        <v>5197</v>
      </c>
      <c s="27" t="s">
        <v>98</v>
      </c>
      <c s="28">
        <v>111.3</v>
      </c>
      <c s="27">
        <v>0.096</v>
      </c>
      <c s="27">
        <f>ROUND(G217*H217,6)</f>
      </c>
      <c r="L217" s="29">
        <v>0</v>
      </c>
      <c s="24">
        <f>ROUND(ROUND(L217,2)*ROUND(G217,3),2)</f>
      </c>
      <c s="27" t="s">
        <v>2797</v>
      </c>
      <c>
        <f>(M217*21)/100</f>
      </c>
      <c t="s">
        <v>27</v>
      </c>
    </row>
    <row r="218" spans="1:5" ht="12.75" customHeight="1">
      <c r="A218" s="30" t="s">
        <v>56</v>
      </c>
      <c r="E218" s="31" t="s">
        <v>5197</v>
      </c>
    </row>
    <row r="219" spans="1:5" ht="12.75" customHeight="1">
      <c r="A219" s="30" t="s">
        <v>57</v>
      </c>
      <c r="E219" s="32" t="s">
        <v>4</v>
      </c>
    </row>
    <row r="220" spans="5:5" ht="12.75" customHeight="1">
      <c r="E220" s="31" t="s">
        <v>4</v>
      </c>
    </row>
    <row r="221" spans="1:13" ht="12.75" customHeight="1">
      <c r="A221" t="s">
        <v>47</v>
      </c>
      <c r="C221" s="7" t="s">
        <v>5198</v>
      </c>
      <c r="E221" s="25" t="s">
        <v>5199</v>
      </c>
      <c r="J221" s="24">
        <f>0</f>
      </c>
      <c s="24">
        <f>0</f>
      </c>
      <c s="24">
        <f>0+L222+L226</f>
      </c>
      <c s="24">
        <f>0+M222+M226</f>
      </c>
    </row>
    <row r="222" spans="1:16" ht="12.75" customHeight="1">
      <c r="A222" t="s">
        <v>50</v>
      </c>
      <c s="6" t="s">
        <v>221</v>
      </c>
      <c s="6" t="s">
        <v>5200</v>
      </c>
      <c t="s">
        <v>4</v>
      </c>
      <c s="26" t="s">
        <v>5201</v>
      </c>
      <c s="27" t="s">
        <v>98</v>
      </c>
      <c s="28">
        <v>35</v>
      </c>
      <c s="27">
        <v>0</v>
      </c>
      <c s="27">
        <f>ROUND(G222*H222,6)</f>
      </c>
      <c r="L222" s="29">
        <v>0</v>
      </c>
      <c s="24">
        <f>ROUND(ROUND(L222,2)*ROUND(G222,3),2)</f>
      </c>
      <c s="27" t="s">
        <v>2797</v>
      </c>
      <c>
        <f>(M222*21)/100</f>
      </c>
      <c t="s">
        <v>27</v>
      </c>
    </row>
    <row r="223" spans="1:5" ht="12.75" customHeight="1">
      <c r="A223" s="30" t="s">
        <v>56</v>
      </c>
      <c r="E223" s="31" t="s">
        <v>5201</v>
      </c>
    </row>
    <row r="224" spans="1:5" ht="12.75" customHeight="1">
      <c r="A224" s="30" t="s">
        <v>57</v>
      </c>
      <c r="E224" s="32" t="s">
        <v>4</v>
      </c>
    </row>
    <row r="225" spans="5:5" ht="12.75" customHeight="1">
      <c r="E225" s="31" t="s">
        <v>4</v>
      </c>
    </row>
    <row r="226" spans="1:16" ht="12.75" customHeight="1">
      <c r="A226" t="s">
        <v>50</v>
      </c>
      <c s="6" t="s">
        <v>224</v>
      </c>
      <c s="6" t="s">
        <v>5202</v>
      </c>
      <c t="s">
        <v>4</v>
      </c>
      <c s="26" t="s">
        <v>5203</v>
      </c>
      <c s="27" t="s">
        <v>98</v>
      </c>
      <c s="28">
        <v>35</v>
      </c>
      <c s="27">
        <v>0</v>
      </c>
      <c s="27">
        <f>ROUND(G226*H226,6)</f>
      </c>
      <c r="L226" s="29">
        <v>0</v>
      </c>
      <c s="24">
        <f>ROUND(ROUND(L226,2)*ROUND(G226,3),2)</f>
      </c>
      <c s="27" t="s">
        <v>2797</v>
      </c>
      <c>
        <f>(M226*21)/100</f>
      </c>
      <c t="s">
        <v>27</v>
      </c>
    </row>
    <row r="227" spans="1:5" ht="12.75" customHeight="1">
      <c r="A227" s="30" t="s">
        <v>56</v>
      </c>
      <c r="E227" s="31" t="s">
        <v>5204</v>
      </c>
    </row>
    <row r="228" spans="1:5" ht="12.75" customHeight="1">
      <c r="A228" s="30" t="s">
        <v>57</v>
      </c>
      <c r="E228" s="32" t="s">
        <v>4</v>
      </c>
    </row>
    <row r="229" spans="5:5" ht="12.75" customHeight="1">
      <c r="E229" s="31" t="s">
        <v>5205</v>
      </c>
    </row>
    <row r="230" spans="1:13" ht="12.75" customHeight="1">
      <c r="A230" t="s">
        <v>47</v>
      </c>
      <c r="C230" s="7" t="s">
        <v>83</v>
      </c>
      <c r="E230" s="25" t="s">
        <v>2904</v>
      </c>
      <c r="J230" s="24">
        <f>0</f>
      </c>
      <c s="24">
        <f>0</f>
      </c>
      <c s="24">
        <f>0+L231+L235+L239+L243+L247+L251+L255+L259</f>
      </c>
      <c s="24">
        <f>0+M231+M235+M239+M243+M247+M251+M255+M259</f>
      </c>
    </row>
    <row r="231" spans="1:16" ht="12.75" customHeight="1">
      <c r="A231" t="s">
        <v>50</v>
      </c>
      <c s="6" t="s">
        <v>227</v>
      </c>
      <c s="6" t="s">
        <v>5206</v>
      </c>
      <c t="s">
        <v>4</v>
      </c>
      <c s="26" t="s">
        <v>5207</v>
      </c>
      <c s="27" t="s">
        <v>66</v>
      </c>
      <c s="28">
        <v>3.072</v>
      </c>
      <c s="27">
        <v>0</v>
      </c>
      <c s="27">
        <f>ROUND(G231*H231,6)</f>
      </c>
      <c r="L231" s="29">
        <v>0</v>
      </c>
      <c s="24">
        <f>ROUND(ROUND(L231,2)*ROUND(G231,3),2)</f>
      </c>
      <c s="27" t="s">
        <v>2797</v>
      </c>
      <c>
        <f>(M231*21)/100</f>
      </c>
      <c t="s">
        <v>27</v>
      </c>
    </row>
    <row r="232" spans="1:5" ht="12.75" customHeight="1">
      <c r="A232" s="30" t="s">
        <v>56</v>
      </c>
      <c r="E232" s="31" t="s">
        <v>5208</v>
      </c>
    </row>
    <row r="233" spans="1:5" ht="12.75" customHeight="1">
      <c r="A233" s="30" t="s">
        <v>57</v>
      </c>
      <c r="E233" s="32" t="s">
        <v>4</v>
      </c>
    </row>
    <row r="234" spans="5:5" ht="12.75" customHeight="1">
      <c r="E234" s="31" t="s">
        <v>4</v>
      </c>
    </row>
    <row r="235" spans="1:16" ht="12.75" customHeight="1">
      <c r="A235" t="s">
        <v>50</v>
      </c>
      <c s="6" t="s">
        <v>230</v>
      </c>
      <c s="6" t="s">
        <v>5209</v>
      </c>
      <c t="s">
        <v>4</v>
      </c>
      <c s="26" t="s">
        <v>5210</v>
      </c>
      <c s="27" t="s">
        <v>66</v>
      </c>
      <c s="28">
        <v>4.32</v>
      </c>
      <c s="27">
        <v>0</v>
      </c>
      <c s="27">
        <f>ROUND(G235*H235,6)</f>
      </c>
      <c r="L235" s="29">
        <v>0</v>
      </c>
      <c s="24">
        <f>ROUND(ROUND(L235,2)*ROUND(G235,3),2)</f>
      </c>
      <c s="27" t="s">
        <v>2797</v>
      </c>
      <c>
        <f>(M235*21)/100</f>
      </c>
      <c t="s">
        <v>27</v>
      </c>
    </row>
    <row r="236" spans="1:5" ht="12.75" customHeight="1">
      <c r="A236" s="30" t="s">
        <v>56</v>
      </c>
      <c r="E236" s="31" t="s">
        <v>5211</v>
      </c>
    </row>
    <row r="237" spans="1:5" ht="12.75" customHeight="1">
      <c r="A237" s="30" t="s">
        <v>57</v>
      </c>
      <c r="E237" s="32" t="s">
        <v>4</v>
      </c>
    </row>
    <row r="238" spans="5:5" ht="12.75" customHeight="1">
      <c r="E238" s="31" t="s">
        <v>5212</v>
      </c>
    </row>
    <row r="239" spans="1:16" ht="12.75" customHeight="1">
      <c r="A239" t="s">
        <v>50</v>
      </c>
      <c s="6" t="s">
        <v>233</v>
      </c>
      <c s="6" t="s">
        <v>5213</v>
      </c>
      <c t="s">
        <v>4</v>
      </c>
      <c s="26" t="s">
        <v>5214</v>
      </c>
      <c s="27" t="s">
        <v>98</v>
      </c>
      <c s="28">
        <v>241</v>
      </c>
      <c s="27">
        <v>0</v>
      </c>
      <c s="27">
        <f>ROUND(G239*H239,6)</f>
      </c>
      <c r="L239" s="29">
        <v>0</v>
      </c>
      <c s="24">
        <f>ROUND(ROUND(L239,2)*ROUND(G239,3),2)</f>
      </c>
      <c s="27" t="s">
        <v>2797</v>
      </c>
      <c>
        <f>(M239*21)/100</f>
      </c>
      <c t="s">
        <v>27</v>
      </c>
    </row>
    <row r="240" spans="1:5" ht="12.75" customHeight="1">
      <c r="A240" s="30" t="s">
        <v>56</v>
      </c>
      <c r="E240" s="31" t="s">
        <v>5215</v>
      </c>
    </row>
    <row r="241" spans="1:5" ht="12.75" customHeight="1">
      <c r="A241" s="30" t="s">
        <v>57</v>
      </c>
      <c r="E241" s="32" t="s">
        <v>4</v>
      </c>
    </row>
    <row r="242" spans="5:5" ht="12.75" customHeight="1">
      <c r="E242" s="31" t="s">
        <v>2921</v>
      </c>
    </row>
    <row r="243" spans="1:16" ht="12.75" customHeight="1">
      <c r="A243" t="s">
        <v>50</v>
      </c>
      <c s="6" t="s">
        <v>236</v>
      </c>
      <c s="6" t="s">
        <v>5216</v>
      </c>
      <c t="s">
        <v>4</v>
      </c>
      <c s="26" t="s">
        <v>5217</v>
      </c>
      <c s="27" t="s">
        <v>98</v>
      </c>
      <c s="28">
        <v>238</v>
      </c>
      <c s="27">
        <v>0</v>
      </c>
      <c s="27">
        <f>ROUND(G243*H243,6)</f>
      </c>
      <c r="L243" s="29">
        <v>0</v>
      </c>
      <c s="24">
        <f>ROUND(ROUND(L243,2)*ROUND(G243,3),2)</f>
      </c>
      <c s="27" t="s">
        <v>2797</v>
      </c>
      <c>
        <f>(M243*21)/100</f>
      </c>
      <c t="s">
        <v>27</v>
      </c>
    </row>
    <row r="244" spans="1:5" ht="12.75" customHeight="1">
      <c r="A244" s="30" t="s">
        <v>56</v>
      </c>
      <c r="E244" s="31" t="s">
        <v>5218</v>
      </c>
    </row>
    <row r="245" spans="1:5" ht="12.75" customHeight="1">
      <c r="A245" s="30" t="s">
        <v>57</v>
      </c>
      <c r="E245" s="32" t="s">
        <v>4</v>
      </c>
    </row>
    <row r="246" spans="5:5" ht="12.75" customHeight="1">
      <c r="E246" s="31" t="s">
        <v>2921</v>
      </c>
    </row>
    <row r="247" spans="1:16" ht="12.75" customHeight="1">
      <c r="A247" t="s">
        <v>50</v>
      </c>
      <c s="6" t="s">
        <v>239</v>
      </c>
      <c s="6" t="s">
        <v>2922</v>
      </c>
      <c t="s">
        <v>4</v>
      </c>
      <c s="26" t="s">
        <v>2923</v>
      </c>
      <c s="27" t="s">
        <v>82</v>
      </c>
      <c s="28">
        <v>590.09</v>
      </c>
      <c s="27">
        <v>0</v>
      </c>
      <c s="27">
        <f>ROUND(G247*H247,6)</f>
      </c>
      <c r="L247" s="29">
        <v>0</v>
      </c>
      <c s="24">
        <f>ROUND(ROUND(L247,2)*ROUND(G247,3),2)</f>
      </c>
      <c s="27" t="s">
        <v>2797</v>
      </c>
      <c>
        <f>(M247*21)/100</f>
      </c>
      <c t="s">
        <v>27</v>
      </c>
    </row>
    <row r="248" spans="1:5" ht="12.75" customHeight="1">
      <c r="A248" s="30" t="s">
        <v>56</v>
      </c>
      <c r="E248" s="31" t="s">
        <v>2924</v>
      </c>
    </row>
    <row r="249" spans="1:5" ht="12.75" customHeight="1">
      <c r="A249" s="30" t="s">
        <v>57</v>
      </c>
      <c r="E249" s="32" t="s">
        <v>4</v>
      </c>
    </row>
    <row r="250" spans="5:5" ht="12.75" customHeight="1">
      <c r="E250" s="31" t="s">
        <v>2925</v>
      </c>
    </row>
    <row r="251" spans="1:16" ht="12.75" customHeight="1">
      <c r="A251" t="s">
        <v>50</v>
      </c>
      <c s="6" t="s">
        <v>243</v>
      </c>
      <c s="6" t="s">
        <v>5219</v>
      </c>
      <c t="s">
        <v>4</v>
      </c>
      <c s="26" t="s">
        <v>5220</v>
      </c>
      <c s="27" t="s">
        <v>82</v>
      </c>
      <c s="28">
        <v>2360.36</v>
      </c>
      <c s="27">
        <v>0</v>
      </c>
      <c s="27">
        <f>ROUND(G251*H251,6)</f>
      </c>
      <c r="L251" s="29">
        <v>0</v>
      </c>
      <c s="24">
        <f>ROUND(ROUND(L251,2)*ROUND(G251,3),2)</f>
      </c>
      <c s="27" t="s">
        <v>2797</v>
      </c>
      <c>
        <f>(M251*21)/100</f>
      </c>
      <c t="s">
        <v>27</v>
      </c>
    </row>
    <row r="252" spans="1:5" ht="12.75" customHeight="1">
      <c r="A252" s="30" t="s">
        <v>56</v>
      </c>
      <c r="E252" s="31" t="s">
        <v>5221</v>
      </c>
    </row>
    <row r="253" spans="1:5" ht="12.75" customHeight="1">
      <c r="A253" s="30" t="s">
        <v>57</v>
      </c>
      <c r="E253" s="32" t="s">
        <v>4</v>
      </c>
    </row>
    <row r="254" spans="5:5" ht="12.75" customHeight="1">
      <c r="E254" s="31" t="s">
        <v>2925</v>
      </c>
    </row>
    <row r="255" spans="1:16" ht="12.75" customHeight="1">
      <c r="A255" t="s">
        <v>50</v>
      </c>
      <c s="6" t="s">
        <v>246</v>
      </c>
      <c s="6" t="s">
        <v>5222</v>
      </c>
      <c t="s">
        <v>4</v>
      </c>
      <c s="26" t="s">
        <v>5223</v>
      </c>
      <c s="27" t="s">
        <v>98</v>
      </c>
      <c s="28">
        <v>1</v>
      </c>
      <c s="27">
        <v>0</v>
      </c>
      <c s="27">
        <f>ROUND(G255*H255,6)</f>
      </c>
      <c r="L255" s="29">
        <v>0</v>
      </c>
      <c s="24">
        <f>ROUND(ROUND(L255,2)*ROUND(G255,3),2)</f>
      </c>
      <c s="27" t="s">
        <v>2797</v>
      </c>
      <c>
        <f>(M255*21)/100</f>
      </c>
      <c t="s">
        <v>27</v>
      </c>
    </row>
    <row r="256" spans="1:5" ht="12.75" customHeight="1">
      <c r="A256" s="30" t="s">
        <v>56</v>
      </c>
      <c r="E256" s="31" t="s">
        <v>5224</v>
      </c>
    </row>
    <row r="257" spans="1:5" ht="12.75" customHeight="1">
      <c r="A257" s="30" t="s">
        <v>57</v>
      </c>
      <c r="E257" s="32" t="s">
        <v>4</v>
      </c>
    </row>
    <row r="258" spans="5:5" ht="12.75" customHeight="1">
      <c r="E258" s="31" t="s">
        <v>2921</v>
      </c>
    </row>
    <row r="259" spans="1:16" ht="12.75" customHeight="1">
      <c r="A259" t="s">
        <v>50</v>
      </c>
      <c s="6" t="s">
        <v>249</v>
      </c>
      <c s="6" t="s">
        <v>2929</v>
      </c>
      <c t="s">
        <v>4</v>
      </c>
      <c s="26" t="s">
        <v>2930</v>
      </c>
      <c s="27" t="s">
        <v>98</v>
      </c>
      <c s="28">
        <v>2</v>
      </c>
      <c s="27">
        <v>0</v>
      </c>
      <c s="27">
        <f>ROUND(G259*H259,6)</f>
      </c>
      <c r="L259" s="29">
        <v>0</v>
      </c>
      <c s="24">
        <f>ROUND(ROUND(L259,2)*ROUND(G259,3),2)</f>
      </c>
      <c s="27" t="s">
        <v>2797</v>
      </c>
      <c>
        <f>(M259*21)/100</f>
      </c>
      <c t="s">
        <v>27</v>
      </c>
    </row>
    <row r="260" spans="1:5" ht="12.75" customHeight="1">
      <c r="A260" s="30" t="s">
        <v>56</v>
      </c>
      <c r="E260" s="31" t="s">
        <v>2931</v>
      </c>
    </row>
    <row r="261" spans="1:5" ht="12.75" customHeight="1">
      <c r="A261" s="30" t="s">
        <v>57</v>
      </c>
      <c r="E261" s="32" t="s">
        <v>4</v>
      </c>
    </row>
    <row r="262" spans="5:5" ht="12.75" customHeight="1">
      <c r="E262" s="31" t="s">
        <v>2921</v>
      </c>
    </row>
    <row r="263" spans="1:13" ht="12.75" customHeight="1">
      <c r="A263" t="s">
        <v>47</v>
      </c>
      <c r="C263" s="7" t="s">
        <v>2957</v>
      </c>
      <c r="E263" s="25" t="s">
        <v>2958</v>
      </c>
      <c r="J263" s="24">
        <f>0</f>
      </c>
      <c s="24">
        <f>0</f>
      </c>
      <c s="24">
        <f>0+L264+L268+L272</f>
      </c>
      <c s="24">
        <f>0+M264+M268+M272</f>
      </c>
    </row>
    <row r="264" spans="1:16" ht="12.75" customHeight="1">
      <c r="A264" t="s">
        <v>50</v>
      </c>
      <c s="6" t="s">
        <v>252</v>
      </c>
      <c s="6" t="s">
        <v>2970</v>
      </c>
      <c t="s">
        <v>4</v>
      </c>
      <c s="26" t="s">
        <v>2971</v>
      </c>
      <c s="27" t="s">
        <v>54</v>
      </c>
      <c s="28">
        <v>82.289</v>
      </c>
      <c s="27">
        <v>0</v>
      </c>
      <c s="27">
        <f>ROUND(G264*H264,6)</f>
      </c>
      <c r="L264" s="29">
        <v>0</v>
      </c>
      <c s="24">
        <f>ROUND(ROUND(L264,2)*ROUND(G264,3),2)</f>
      </c>
      <c s="27" t="s">
        <v>2797</v>
      </c>
      <c>
        <f>(M264*21)/100</f>
      </c>
      <c t="s">
        <v>27</v>
      </c>
    </row>
    <row r="265" spans="1:5" ht="12.75" customHeight="1">
      <c r="A265" s="30" t="s">
        <v>56</v>
      </c>
      <c r="E265" s="31" t="s">
        <v>2972</v>
      </c>
    </row>
    <row r="266" spans="1:5" ht="12.75" customHeight="1">
      <c r="A266" s="30" t="s">
        <v>57</v>
      </c>
      <c r="E266" s="32" t="s">
        <v>4</v>
      </c>
    </row>
    <row r="267" spans="5:5" ht="12.75" customHeight="1">
      <c r="E267" s="31" t="s">
        <v>2973</v>
      </c>
    </row>
    <row r="268" spans="1:16" ht="12.75" customHeight="1">
      <c r="A268" t="s">
        <v>50</v>
      </c>
      <c s="6" t="s">
        <v>255</v>
      </c>
      <c s="6" t="s">
        <v>5225</v>
      </c>
      <c t="s">
        <v>4</v>
      </c>
      <c s="26" t="s">
        <v>5226</v>
      </c>
      <c s="27" t="s">
        <v>54</v>
      </c>
      <c s="28">
        <v>82.289</v>
      </c>
      <c s="27">
        <v>0</v>
      </c>
      <c s="27">
        <f>ROUND(G268*H268,6)</f>
      </c>
      <c r="L268" s="29">
        <v>0</v>
      </c>
      <c s="24">
        <f>ROUND(ROUND(L268,2)*ROUND(G268,3),2)</f>
      </c>
      <c s="27" t="s">
        <v>2797</v>
      </c>
      <c>
        <f>(M268*21)/100</f>
      </c>
      <c t="s">
        <v>27</v>
      </c>
    </row>
    <row r="269" spans="1:5" ht="12.75" customHeight="1">
      <c r="A269" s="30" t="s">
        <v>56</v>
      </c>
      <c r="E269" s="31" t="s">
        <v>5227</v>
      </c>
    </row>
    <row r="270" spans="1:5" ht="12.75" customHeight="1">
      <c r="A270" s="30" t="s">
        <v>57</v>
      </c>
      <c r="E270" s="32" t="s">
        <v>4</v>
      </c>
    </row>
    <row r="271" spans="5:5" ht="12.75" customHeight="1">
      <c r="E271" s="31" t="s">
        <v>5228</v>
      </c>
    </row>
    <row r="272" spans="1:16" ht="12.75" customHeight="1">
      <c r="A272" t="s">
        <v>50</v>
      </c>
      <c s="6" t="s">
        <v>258</v>
      </c>
      <c s="6" t="s">
        <v>5229</v>
      </c>
      <c t="s">
        <v>4</v>
      </c>
      <c s="26" t="s">
        <v>5230</v>
      </c>
      <c s="27" t="s">
        <v>54</v>
      </c>
      <c s="28">
        <v>2051.924</v>
      </c>
      <c s="27">
        <v>0</v>
      </c>
      <c s="27">
        <f>ROUND(G272*H272,6)</f>
      </c>
      <c r="L272" s="29">
        <v>0</v>
      </c>
      <c s="24">
        <f>ROUND(ROUND(L272,2)*ROUND(G272,3),2)</f>
      </c>
      <c s="27" t="s">
        <v>2797</v>
      </c>
      <c>
        <f>(M272*21)/100</f>
      </c>
      <c t="s">
        <v>27</v>
      </c>
    </row>
    <row r="273" spans="1:5" ht="12.75" customHeight="1">
      <c r="A273" s="30" t="s">
        <v>56</v>
      </c>
      <c r="E273" s="31" t="s">
        <v>5231</v>
      </c>
    </row>
    <row r="274" spans="1:5" ht="12.75" customHeight="1">
      <c r="A274" s="30" t="s">
        <v>57</v>
      </c>
      <c r="E274" s="32" t="s">
        <v>4</v>
      </c>
    </row>
    <row r="275" spans="5:5" ht="12.75" customHeight="1">
      <c r="E275" s="31" t="s">
        <v>5228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P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5234</v>
      </c>
      <c r="E8" s="23" t="s">
        <v>5235</v>
      </c>
      <c r="J8" s="22">
        <f>0+J9+J26+J43+J52+J57+J118+J271</f>
      </c>
      <c s="22">
        <f>0+K9+K26+K43+K52+K57+K118+K271</f>
      </c>
      <c s="22">
        <f>0+L9+L26+L43+L52+L57+L118+L271</f>
      </c>
      <c s="22">
        <f>0+M9+M26+M43+M52+M57+M118+M271</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25</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2242</v>
      </c>
      <c t="s">
        <v>4</v>
      </c>
      <c s="26" t="s">
        <v>1044</v>
      </c>
      <c s="27" t="s">
        <v>54</v>
      </c>
      <c s="28">
        <v>0.9</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4</v>
      </c>
    </row>
    <row r="17" spans="5:5" ht="12.75" customHeight="1">
      <c r="E17" s="31" t="s">
        <v>58</v>
      </c>
    </row>
    <row r="18" spans="1:16" ht="12.75" customHeight="1">
      <c r="A18" t="s">
        <v>50</v>
      </c>
      <c s="6" t="s">
        <v>25</v>
      </c>
      <c s="6" t="s">
        <v>273</v>
      </c>
      <c t="s">
        <v>4</v>
      </c>
      <c s="26" t="s">
        <v>274</v>
      </c>
      <c s="27" t="s">
        <v>54</v>
      </c>
      <c s="28">
        <v>2.25</v>
      </c>
      <c s="27">
        <v>0</v>
      </c>
      <c s="27">
        <f>ROUND(G18*H18,6)</f>
      </c>
      <c r="L18" s="29">
        <v>0</v>
      </c>
      <c s="24">
        <f>ROUND(ROUND(L18,2)*ROUND(G18,3),2)</f>
      </c>
      <c s="27" t="s">
        <v>55</v>
      </c>
      <c>
        <f>(M18*21)/100</f>
      </c>
      <c t="s">
        <v>27</v>
      </c>
    </row>
    <row r="19" spans="1:5" ht="12.75" customHeight="1">
      <c r="A19" s="30" t="s">
        <v>56</v>
      </c>
      <c r="E19" s="31" t="s">
        <v>274</v>
      </c>
    </row>
    <row r="20" spans="1:5" ht="12.75" customHeight="1">
      <c r="A20" s="30" t="s">
        <v>57</v>
      </c>
      <c r="E20" s="32" t="s">
        <v>4</v>
      </c>
    </row>
    <row r="21" spans="5:5" ht="12.75" customHeight="1">
      <c r="E21" s="31" t="s">
        <v>58</v>
      </c>
    </row>
    <row r="22" spans="1:16" ht="12.75" customHeight="1">
      <c r="A22" t="s">
        <v>50</v>
      </c>
      <c s="6" t="s">
        <v>68</v>
      </c>
      <c s="6" t="s">
        <v>1889</v>
      </c>
      <c t="s">
        <v>4</v>
      </c>
      <c s="26" t="s">
        <v>1890</v>
      </c>
      <c s="27" t="s">
        <v>54</v>
      </c>
      <c s="28">
        <v>0.17</v>
      </c>
      <c s="27">
        <v>0</v>
      </c>
      <c s="27">
        <f>ROUND(G22*H22,6)</f>
      </c>
      <c r="L22" s="29">
        <v>0</v>
      </c>
      <c s="24">
        <f>ROUND(ROUND(L22,2)*ROUND(G22,3),2)</f>
      </c>
      <c s="27" t="s">
        <v>55</v>
      </c>
      <c>
        <f>(M22*21)/100</f>
      </c>
      <c t="s">
        <v>27</v>
      </c>
    </row>
    <row r="23" spans="1:5" ht="12.75" customHeight="1">
      <c r="A23" s="30" t="s">
        <v>56</v>
      </c>
      <c r="E23" s="31" t="s">
        <v>1890</v>
      </c>
    </row>
    <row r="24" spans="1:5" ht="12.75" customHeight="1">
      <c r="A24" s="30" t="s">
        <v>57</v>
      </c>
      <c r="E24" s="32" t="s">
        <v>4</v>
      </c>
    </row>
    <row r="25" spans="5:5" ht="12.75" customHeight="1">
      <c r="E25" s="31" t="s">
        <v>58</v>
      </c>
    </row>
    <row r="26" spans="1:13" ht="12.75" customHeight="1">
      <c r="A26" t="s">
        <v>47</v>
      </c>
      <c r="C26" s="7" t="s">
        <v>95</v>
      </c>
      <c r="E26" s="25" t="s">
        <v>5236</v>
      </c>
      <c r="J26" s="24">
        <f>0</f>
      </c>
      <c s="24">
        <f>0</f>
      </c>
      <c s="24">
        <f>0+L27+L31+L35+L39</f>
      </c>
      <c s="24">
        <f>0+M27+M31+M35+M39</f>
      </c>
    </row>
    <row r="27" spans="1:16" ht="12.75" customHeight="1">
      <c r="A27" t="s">
        <v>50</v>
      </c>
      <c s="6" t="s">
        <v>71</v>
      </c>
      <c s="6" t="s">
        <v>72</v>
      </c>
      <c t="s">
        <v>4</v>
      </c>
      <c s="26" t="s">
        <v>73</v>
      </c>
      <c s="27" t="s">
        <v>66</v>
      </c>
      <c s="28">
        <v>93.823</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2391</v>
      </c>
      <c t="s">
        <v>4</v>
      </c>
      <c s="26" t="s">
        <v>1522</v>
      </c>
      <c s="27" t="s">
        <v>66</v>
      </c>
      <c s="28">
        <v>4.332</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4</v>
      </c>
    </row>
    <row r="34" spans="5:5" ht="12.75" customHeight="1">
      <c r="E34" s="31" t="s">
        <v>58</v>
      </c>
    </row>
    <row r="35" spans="1:16" ht="12.75" customHeight="1">
      <c r="A35" t="s">
        <v>50</v>
      </c>
      <c s="6" t="s">
        <v>76</v>
      </c>
      <c s="6" t="s">
        <v>708</v>
      </c>
      <c t="s">
        <v>4</v>
      </c>
      <c s="26" t="s">
        <v>709</v>
      </c>
      <c s="27" t="s">
        <v>66</v>
      </c>
      <c s="28">
        <v>9.45</v>
      </c>
      <c s="27">
        <v>0</v>
      </c>
      <c s="27">
        <f>ROUND(G35*H35,6)</f>
      </c>
      <c r="L35" s="29">
        <v>0</v>
      </c>
      <c s="24">
        <f>ROUND(ROUND(L35,2)*ROUND(G35,3),2)</f>
      </c>
      <c s="27" t="s">
        <v>55</v>
      </c>
      <c>
        <f>(M35*21)/100</f>
      </c>
      <c t="s">
        <v>27</v>
      </c>
    </row>
    <row r="36" spans="1:5" ht="12.75" customHeight="1">
      <c r="A36" s="30" t="s">
        <v>56</v>
      </c>
      <c r="E36" s="31" t="s">
        <v>709</v>
      </c>
    </row>
    <row r="37" spans="1:5" ht="12.75" customHeight="1">
      <c r="A37" s="30" t="s">
        <v>57</v>
      </c>
      <c r="E37" s="32" t="s">
        <v>4</v>
      </c>
    </row>
    <row r="38" spans="5:5" ht="12.75" customHeight="1">
      <c r="E38" s="31" t="s">
        <v>58</v>
      </c>
    </row>
    <row r="39" spans="1:16" ht="12.75" customHeight="1">
      <c r="A39" t="s">
        <v>50</v>
      </c>
      <c s="6" t="s">
        <v>79</v>
      </c>
      <c s="6" t="s">
        <v>2393</v>
      </c>
      <c t="s">
        <v>4</v>
      </c>
      <c s="26" t="s">
        <v>1524</v>
      </c>
      <c s="27" t="s">
        <v>66</v>
      </c>
      <c s="28">
        <v>27.57</v>
      </c>
      <c s="27">
        <v>0</v>
      </c>
      <c s="27">
        <f>ROUND(G39*H39,6)</f>
      </c>
      <c r="L39" s="29">
        <v>0</v>
      </c>
      <c s="24">
        <f>ROUND(ROUND(L39,2)*ROUND(G39,3),2)</f>
      </c>
      <c s="27" t="s">
        <v>55</v>
      </c>
      <c>
        <f>(M39*21)/100</f>
      </c>
      <c t="s">
        <v>27</v>
      </c>
    </row>
    <row r="40" spans="1:5" ht="12.75" customHeight="1">
      <c r="A40" s="30" t="s">
        <v>56</v>
      </c>
      <c r="E40" s="31" t="s">
        <v>1524</v>
      </c>
    </row>
    <row r="41" spans="1:5" ht="12.75" customHeight="1">
      <c r="A41" s="30" t="s">
        <v>57</v>
      </c>
      <c r="E41" s="32" t="s">
        <v>4</v>
      </c>
    </row>
    <row r="42" spans="5:5" ht="12.75" customHeight="1">
      <c r="E42" s="31" t="s">
        <v>58</v>
      </c>
    </row>
    <row r="43" spans="1:13" ht="12.75" customHeight="1">
      <c r="A43" t="s">
        <v>47</v>
      </c>
      <c r="C43" s="7" t="s">
        <v>108</v>
      </c>
      <c r="E43" s="25" t="s">
        <v>5237</v>
      </c>
      <c r="J43" s="24">
        <f>0</f>
      </c>
      <c s="24">
        <f>0</f>
      </c>
      <c s="24">
        <f>0+L44+L48</f>
      </c>
      <c s="24">
        <f>0+M44+M48</f>
      </c>
    </row>
    <row r="44" spans="1:16" ht="12.75" customHeight="1">
      <c r="A44" t="s">
        <v>50</v>
      </c>
      <c s="6" t="s">
        <v>83</v>
      </c>
      <c s="6" t="s">
        <v>77</v>
      </c>
      <c t="s">
        <v>4</v>
      </c>
      <c s="26" t="s">
        <v>78</v>
      </c>
      <c s="27" t="s">
        <v>66</v>
      </c>
      <c s="28">
        <v>98.155</v>
      </c>
      <c s="27">
        <v>0</v>
      </c>
      <c s="27">
        <f>ROUND(G44*H44,6)</f>
      </c>
      <c r="L44" s="29">
        <v>0</v>
      </c>
      <c s="24">
        <f>ROUND(ROUND(L44,2)*ROUND(G44,3),2)</f>
      </c>
      <c s="27" t="s">
        <v>55</v>
      </c>
      <c>
        <f>(M44*21)/100</f>
      </c>
      <c t="s">
        <v>27</v>
      </c>
    </row>
    <row r="45" spans="1:5" ht="12.75" customHeight="1">
      <c r="A45" s="30" t="s">
        <v>56</v>
      </c>
      <c r="E45" s="31" t="s">
        <v>78</v>
      </c>
    </row>
    <row r="46" spans="1:5" ht="12.75" customHeight="1">
      <c r="A46" s="30" t="s">
        <v>57</v>
      </c>
      <c r="E46" s="32" t="s">
        <v>4</v>
      </c>
    </row>
    <row r="47" spans="5:5" ht="12.75" customHeight="1">
      <c r="E47" s="31" t="s">
        <v>67</v>
      </c>
    </row>
    <row r="48" spans="1:16" ht="12.75" customHeight="1">
      <c r="A48" t="s">
        <v>50</v>
      </c>
      <c s="6" t="s">
        <v>86</v>
      </c>
      <c s="6" t="s">
        <v>2398</v>
      </c>
      <c t="s">
        <v>4</v>
      </c>
      <c s="26" t="s">
        <v>2399</v>
      </c>
      <c s="27" t="s">
        <v>66</v>
      </c>
      <c s="28">
        <v>9</v>
      </c>
      <c s="27">
        <v>0</v>
      </c>
      <c s="27">
        <f>ROUND(G48*H48,6)</f>
      </c>
      <c r="L48" s="29">
        <v>0</v>
      </c>
      <c s="24">
        <f>ROUND(ROUND(L48,2)*ROUND(G48,3),2)</f>
      </c>
      <c s="27" t="s">
        <v>55</v>
      </c>
      <c>
        <f>(M48*21)/100</f>
      </c>
      <c t="s">
        <v>27</v>
      </c>
    </row>
    <row r="49" spans="1:5" ht="12.75" customHeight="1">
      <c r="A49" s="30" t="s">
        <v>56</v>
      </c>
      <c r="E49" s="31" t="s">
        <v>2399</v>
      </c>
    </row>
    <row r="50" spans="1:5" ht="12.75" customHeight="1">
      <c r="A50" s="30" t="s">
        <v>57</v>
      </c>
      <c r="E50" s="32" t="s">
        <v>4</v>
      </c>
    </row>
    <row r="51" spans="5:5" ht="12.75" customHeight="1">
      <c r="E51" s="31" t="s">
        <v>67</v>
      </c>
    </row>
    <row r="52" spans="1:13" ht="12.75" customHeight="1">
      <c r="A52" t="s">
        <v>47</v>
      </c>
      <c r="C52" s="7" t="s">
        <v>111</v>
      </c>
      <c r="E52" s="25" t="s">
        <v>5238</v>
      </c>
      <c r="J52" s="24">
        <f>0</f>
      </c>
      <c s="24">
        <f>0</f>
      </c>
      <c s="24">
        <f>0+L53</f>
      </c>
      <c s="24">
        <f>0+M53</f>
      </c>
    </row>
    <row r="53" spans="1:16" ht="12.75" customHeight="1">
      <c r="A53" t="s">
        <v>50</v>
      </c>
      <c s="6" t="s">
        <v>89</v>
      </c>
      <c s="6" t="s">
        <v>2522</v>
      </c>
      <c t="s">
        <v>4</v>
      </c>
      <c s="26" t="s">
        <v>2523</v>
      </c>
      <c s="27" t="s">
        <v>782</v>
      </c>
      <c s="28">
        <v>184.2</v>
      </c>
      <c s="27">
        <v>0</v>
      </c>
      <c s="27">
        <f>ROUND(G53*H53,6)</f>
      </c>
      <c r="L53" s="29">
        <v>0</v>
      </c>
      <c s="24">
        <f>ROUND(ROUND(L53,2)*ROUND(G53,3),2)</f>
      </c>
      <c s="27" t="s">
        <v>55</v>
      </c>
      <c>
        <f>(M53*21)/100</f>
      </c>
      <c t="s">
        <v>27</v>
      </c>
    </row>
    <row r="54" spans="1:5" ht="12.75" customHeight="1">
      <c r="A54" s="30" t="s">
        <v>56</v>
      </c>
      <c r="E54" s="31" t="s">
        <v>2523</v>
      </c>
    </row>
    <row r="55" spans="1:5" ht="12.75" customHeight="1">
      <c r="A55" s="30" t="s">
        <v>57</v>
      </c>
      <c r="E55" s="32" t="s">
        <v>4</v>
      </c>
    </row>
    <row r="56" spans="5:5" ht="12.75" customHeight="1">
      <c r="E56" s="31" t="s">
        <v>58</v>
      </c>
    </row>
    <row r="57" spans="1:13" ht="12.75" customHeight="1">
      <c r="A57" t="s">
        <v>47</v>
      </c>
      <c r="C57" s="7" t="s">
        <v>376</v>
      </c>
      <c r="E57" s="25" t="s">
        <v>1945</v>
      </c>
      <c r="J57" s="24">
        <f>0</f>
      </c>
      <c s="24">
        <f>0</f>
      </c>
      <c s="24">
        <f>0+L58+L62+L66+L70+L74+L78+L82+L86+L90+L94+L98+L102+L106+L110+L114</f>
      </c>
      <c s="24">
        <f>0+M58+M62+M66+M70+M74+M78+M82+M86+M90+M94+M98+M102+M106+M110+M114</f>
      </c>
    </row>
    <row r="58" spans="1:16" ht="12.75" customHeight="1">
      <c r="A58" t="s">
        <v>50</v>
      </c>
      <c s="6" t="s">
        <v>92</v>
      </c>
      <c s="6" t="s">
        <v>84</v>
      </c>
      <c t="s">
        <v>4</v>
      </c>
      <c s="26" t="s">
        <v>85</v>
      </c>
      <c s="27" t="s">
        <v>82</v>
      </c>
      <c s="28">
        <v>175</v>
      </c>
      <c s="27">
        <v>0</v>
      </c>
      <c s="27">
        <f>ROUND(G58*H58,6)</f>
      </c>
      <c r="L58" s="29">
        <v>0</v>
      </c>
      <c s="24">
        <f>ROUND(ROUND(L58,2)*ROUND(G58,3),2)</f>
      </c>
      <c s="27" t="s">
        <v>55</v>
      </c>
      <c>
        <f>(M58*21)/100</f>
      </c>
      <c t="s">
        <v>27</v>
      </c>
    </row>
    <row r="59" spans="1:5" ht="12.75" customHeight="1">
      <c r="A59" s="30" t="s">
        <v>56</v>
      </c>
      <c r="E59" s="31" t="s">
        <v>85</v>
      </c>
    </row>
    <row r="60" spans="1:5" ht="12.75" customHeight="1">
      <c r="A60" s="30" t="s">
        <v>57</v>
      </c>
      <c r="E60" s="32" t="s">
        <v>4</v>
      </c>
    </row>
    <row r="61" spans="5:5" ht="12.75" customHeight="1">
      <c r="E61" s="31" t="s">
        <v>67</v>
      </c>
    </row>
    <row r="62" spans="1:16" ht="12.75" customHeight="1">
      <c r="A62" t="s">
        <v>50</v>
      </c>
      <c s="6" t="s">
        <v>95</v>
      </c>
      <c s="6" t="s">
        <v>5239</v>
      </c>
      <c t="s">
        <v>4</v>
      </c>
      <c s="26" t="s">
        <v>5240</v>
      </c>
      <c s="27" t="s">
        <v>82</v>
      </c>
      <c s="28">
        <v>132</v>
      </c>
      <c s="27">
        <v>0</v>
      </c>
      <c s="27">
        <f>ROUND(G62*H62,6)</f>
      </c>
      <c r="L62" s="29">
        <v>0</v>
      </c>
      <c s="24">
        <f>ROUND(ROUND(L62,2)*ROUND(G62,3),2)</f>
      </c>
      <c s="27" t="s">
        <v>55</v>
      </c>
      <c>
        <f>(M62*21)/100</f>
      </c>
      <c t="s">
        <v>27</v>
      </c>
    </row>
    <row r="63" spans="1:5" ht="12.75" customHeight="1">
      <c r="A63" s="30" t="s">
        <v>56</v>
      </c>
      <c r="E63" s="31" t="s">
        <v>5240</v>
      </c>
    </row>
    <row r="64" spans="1:5" ht="12.75" customHeight="1">
      <c r="A64" s="30" t="s">
        <v>57</v>
      </c>
      <c r="E64" s="32" t="s">
        <v>4</v>
      </c>
    </row>
    <row r="65" spans="5:5" ht="12.75" customHeight="1">
      <c r="E65" s="31" t="s">
        <v>67</v>
      </c>
    </row>
    <row r="66" spans="1:16" ht="12.75" customHeight="1">
      <c r="A66" t="s">
        <v>50</v>
      </c>
      <c s="6" t="s">
        <v>99</v>
      </c>
      <c s="6" t="s">
        <v>5241</v>
      </c>
      <c t="s">
        <v>4</v>
      </c>
      <c s="26" t="s">
        <v>5242</v>
      </c>
      <c s="27" t="s">
        <v>82</v>
      </c>
      <c s="28">
        <v>290</v>
      </c>
      <c s="27">
        <v>0</v>
      </c>
      <c s="27">
        <f>ROUND(G66*H66,6)</f>
      </c>
      <c r="L66" s="29">
        <v>0</v>
      </c>
      <c s="24">
        <f>ROUND(ROUND(L66,2)*ROUND(G66,3),2)</f>
      </c>
      <c s="27" t="s">
        <v>55</v>
      </c>
      <c>
        <f>(M66*21)/100</f>
      </c>
      <c t="s">
        <v>27</v>
      </c>
    </row>
    <row r="67" spans="1:5" ht="12.75" customHeight="1">
      <c r="A67" s="30" t="s">
        <v>56</v>
      </c>
      <c r="E67" s="31" t="s">
        <v>5242</v>
      </c>
    </row>
    <row r="68" spans="1:5" ht="12.75" customHeight="1">
      <c r="A68" s="30" t="s">
        <v>57</v>
      </c>
      <c r="E68" s="32" t="s">
        <v>4</v>
      </c>
    </row>
    <row r="69" spans="5:5" ht="12.75" customHeight="1">
      <c r="E69" s="31" t="s">
        <v>67</v>
      </c>
    </row>
    <row r="70" spans="1:16" ht="12.75" customHeight="1">
      <c r="A70" t="s">
        <v>50</v>
      </c>
      <c s="6" t="s">
        <v>102</v>
      </c>
      <c s="6" t="s">
        <v>5243</v>
      </c>
      <c t="s">
        <v>4</v>
      </c>
      <c s="26" t="s">
        <v>5244</v>
      </c>
      <c s="27" t="s">
        <v>82</v>
      </c>
      <c s="28">
        <v>17</v>
      </c>
      <c s="27">
        <v>0</v>
      </c>
      <c s="27">
        <f>ROUND(G70*H70,6)</f>
      </c>
      <c r="L70" s="29">
        <v>0</v>
      </c>
      <c s="24">
        <f>ROUND(ROUND(L70,2)*ROUND(G70,3),2)</f>
      </c>
      <c s="27" t="s">
        <v>55</v>
      </c>
      <c>
        <f>(M70*21)/100</f>
      </c>
      <c t="s">
        <v>27</v>
      </c>
    </row>
    <row r="71" spans="1:5" ht="12.75" customHeight="1">
      <c r="A71" s="30" t="s">
        <v>56</v>
      </c>
      <c r="E71" s="31" t="s">
        <v>5244</v>
      </c>
    </row>
    <row r="72" spans="1:5" ht="12.75" customHeight="1">
      <c r="A72" s="30" t="s">
        <v>57</v>
      </c>
      <c r="E72" s="32" t="s">
        <v>4</v>
      </c>
    </row>
    <row r="73" spans="5:5" ht="12.75" customHeight="1">
      <c r="E73" s="31" t="s">
        <v>1481</v>
      </c>
    </row>
    <row r="74" spans="1:16" ht="12.75" customHeight="1">
      <c r="A74" t="s">
        <v>50</v>
      </c>
      <c s="6" t="s">
        <v>105</v>
      </c>
      <c s="6" t="s">
        <v>3125</v>
      </c>
      <c t="s">
        <v>4</v>
      </c>
      <c s="26" t="s">
        <v>3126</v>
      </c>
      <c s="27" t="s">
        <v>82</v>
      </c>
      <c s="28">
        <v>15</v>
      </c>
      <c s="27">
        <v>0</v>
      </c>
      <c s="27">
        <f>ROUND(G74*H74,6)</f>
      </c>
      <c r="L74" s="29">
        <v>0</v>
      </c>
      <c s="24">
        <f>ROUND(ROUND(L74,2)*ROUND(G74,3),2)</f>
      </c>
      <c s="27" t="s">
        <v>55</v>
      </c>
      <c>
        <f>(M74*21)/100</f>
      </c>
      <c t="s">
        <v>27</v>
      </c>
    </row>
    <row r="75" spans="1:5" ht="12.75" customHeight="1">
      <c r="A75" s="30" t="s">
        <v>56</v>
      </c>
      <c r="E75" s="31" t="s">
        <v>3126</v>
      </c>
    </row>
    <row r="76" spans="1:5" ht="12.75" customHeight="1">
      <c r="A76" s="30" t="s">
        <v>57</v>
      </c>
      <c r="E76" s="32" t="s">
        <v>4</v>
      </c>
    </row>
    <row r="77" spans="5:5" ht="12.75" customHeight="1">
      <c r="E77" s="31" t="s">
        <v>58</v>
      </c>
    </row>
    <row r="78" spans="1:16" ht="12.75" customHeight="1">
      <c r="A78" t="s">
        <v>50</v>
      </c>
      <c s="6" t="s">
        <v>108</v>
      </c>
      <c s="6" t="s">
        <v>5245</v>
      </c>
      <c t="s">
        <v>4</v>
      </c>
      <c s="26" t="s">
        <v>5246</v>
      </c>
      <c s="27" t="s">
        <v>98</v>
      </c>
      <c s="28">
        <v>2</v>
      </c>
      <c s="27">
        <v>0</v>
      </c>
      <c s="27">
        <f>ROUND(G78*H78,6)</f>
      </c>
      <c r="L78" s="29">
        <v>0</v>
      </c>
      <c s="24">
        <f>ROUND(ROUND(L78,2)*ROUND(G78,3),2)</f>
      </c>
      <c s="27" t="s">
        <v>55</v>
      </c>
      <c>
        <f>(M78*21)/100</f>
      </c>
      <c t="s">
        <v>27</v>
      </c>
    </row>
    <row r="79" spans="1:5" ht="12.75" customHeight="1">
      <c r="A79" s="30" t="s">
        <v>56</v>
      </c>
      <c r="E79" s="31" t="s">
        <v>5246</v>
      </c>
    </row>
    <row r="80" spans="1:5" ht="12.75" customHeight="1">
      <c r="A80" s="30" t="s">
        <v>57</v>
      </c>
      <c r="E80" s="32" t="s">
        <v>4</v>
      </c>
    </row>
    <row r="81" spans="5:5" ht="12.75" customHeight="1">
      <c r="E81" s="31" t="s">
        <v>67</v>
      </c>
    </row>
    <row r="82" spans="1:16" ht="12.75" customHeight="1">
      <c r="A82" t="s">
        <v>50</v>
      </c>
      <c s="6" t="s">
        <v>111</v>
      </c>
      <c s="6" t="s">
        <v>5247</v>
      </c>
      <c t="s">
        <v>4</v>
      </c>
      <c s="26" t="s">
        <v>5248</v>
      </c>
      <c s="27" t="s">
        <v>82</v>
      </c>
      <c s="28">
        <v>15</v>
      </c>
      <c s="27">
        <v>0</v>
      </c>
      <c s="27">
        <f>ROUND(G82*H82,6)</f>
      </c>
      <c r="L82" s="29">
        <v>0</v>
      </c>
      <c s="24">
        <f>ROUND(ROUND(L82,2)*ROUND(G82,3),2)</f>
      </c>
      <c s="27" t="s">
        <v>55</v>
      </c>
      <c>
        <f>(M82*21)/100</f>
      </c>
      <c t="s">
        <v>27</v>
      </c>
    </row>
    <row r="83" spans="1:5" ht="12.75" customHeight="1">
      <c r="A83" s="30" t="s">
        <v>56</v>
      </c>
      <c r="E83" s="31" t="s">
        <v>5248</v>
      </c>
    </row>
    <row r="84" spans="1:5" ht="12.75" customHeight="1">
      <c r="A84" s="30" t="s">
        <v>57</v>
      </c>
      <c r="E84" s="32" t="s">
        <v>4</v>
      </c>
    </row>
    <row r="85" spans="5:5" ht="12.75" customHeight="1">
      <c r="E85" s="31" t="s">
        <v>67</v>
      </c>
    </row>
    <row r="86" spans="1:16" ht="12.75" customHeight="1">
      <c r="A86" t="s">
        <v>50</v>
      </c>
      <c s="6" t="s">
        <v>114</v>
      </c>
      <c s="6" t="s">
        <v>109</v>
      </c>
      <c t="s">
        <v>4</v>
      </c>
      <c s="26" t="s">
        <v>110</v>
      </c>
      <c s="27" t="s">
        <v>98</v>
      </c>
      <c s="28">
        <v>4</v>
      </c>
      <c s="27">
        <v>0</v>
      </c>
      <c s="27">
        <f>ROUND(G86*H86,6)</f>
      </c>
      <c r="L86" s="29">
        <v>0</v>
      </c>
      <c s="24">
        <f>ROUND(ROUND(L86,2)*ROUND(G86,3),2)</f>
      </c>
      <c s="27" t="s">
        <v>55</v>
      </c>
      <c>
        <f>(M86*21)/100</f>
      </c>
      <c t="s">
        <v>27</v>
      </c>
    </row>
    <row r="87" spans="1:5" ht="12.75" customHeight="1">
      <c r="A87" s="30" t="s">
        <v>56</v>
      </c>
      <c r="E87" s="31" t="s">
        <v>110</v>
      </c>
    </row>
    <row r="88" spans="1:5" ht="12.75" customHeight="1">
      <c r="A88" s="30" t="s">
        <v>57</v>
      </c>
      <c r="E88" s="32" t="s">
        <v>4</v>
      </c>
    </row>
    <row r="89" spans="5:5" ht="12.75" customHeight="1">
      <c r="E89" s="31" t="s">
        <v>67</v>
      </c>
    </row>
    <row r="90" spans="1:16" ht="12.75" customHeight="1">
      <c r="A90" t="s">
        <v>50</v>
      </c>
      <c s="6" t="s">
        <v>117</v>
      </c>
      <c s="6" t="s">
        <v>103</v>
      </c>
      <c t="s">
        <v>4</v>
      </c>
      <c s="26" t="s">
        <v>104</v>
      </c>
      <c s="27" t="s">
        <v>98</v>
      </c>
      <c s="28">
        <v>7</v>
      </c>
      <c s="27">
        <v>0</v>
      </c>
      <c s="27">
        <f>ROUND(G90*H90,6)</f>
      </c>
      <c r="L90" s="29">
        <v>0</v>
      </c>
      <c s="24">
        <f>ROUND(ROUND(L90,2)*ROUND(G90,3),2)</f>
      </c>
      <c s="27" t="s">
        <v>55</v>
      </c>
      <c>
        <f>(M90*21)/100</f>
      </c>
      <c t="s">
        <v>27</v>
      </c>
    </row>
    <row r="91" spans="1:5" ht="12.75" customHeight="1">
      <c r="A91" s="30" t="s">
        <v>56</v>
      </c>
      <c r="E91" s="31" t="s">
        <v>104</v>
      </c>
    </row>
    <row r="92" spans="1:5" ht="12.75" customHeight="1">
      <c r="A92" s="30" t="s">
        <v>57</v>
      </c>
      <c r="E92" s="32" t="s">
        <v>4</v>
      </c>
    </row>
    <row r="93" spans="5:5" ht="12.75" customHeight="1">
      <c r="E93" s="31" t="s">
        <v>67</v>
      </c>
    </row>
    <row r="94" spans="1:16" ht="12.75" customHeight="1">
      <c r="A94" t="s">
        <v>50</v>
      </c>
      <c s="6" t="s">
        <v>121</v>
      </c>
      <c s="6" t="s">
        <v>115</v>
      </c>
      <c t="s">
        <v>4</v>
      </c>
      <c s="26" t="s">
        <v>116</v>
      </c>
      <c s="27" t="s">
        <v>82</v>
      </c>
      <c s="28">
        <v>132</v>
      </c>
      <c s="27">
        <v>0</v>
      </c>
      <c s="27">
        <f>ROUND(G94*H94,6)</f>
      </c>
      <c r="L94" s="29">
        <v>0</v>
      </c>
      <c s="24">
        <f>ROUND(ROUND(L94,2)*ROUND(G94,3),2)</f>
      </c>
      <c s="27" t="s">
        <v>55</v>
      </c>
      <c>
        <f>(M94*21)/100</f>
      </c>
      <c t="s">
        <v>27</v>
      </c>
    </row>
    <row r="95" spans="1:5" ht="12.75" customHeight="1">
      <c r="A95" s="30" t="s">
        <v>56</v>
      </c>
      <c r="E95" s="31" t="s">
        <v>116</v>
      </c>
    </row>
    <row r="96" spans="1:5" ht="12.75" customHeight="1">
      <c r="A96" s="30" t="s">
        <v>57</v>
      </c>
      <c r="E96" s="32" t="s">
        <v>4</v>
      </c>
    </row>
    <row r="97" spans="5:5" ht="12.75" customHeight="1">
      <c r="E97" s="31" t="s">
        <v>67</v>
      </c>
    </row>
    <row r="98" spans="1:16" ht="12.75" customHeight="1">
      <c r="A98" t="s">
        <v>50</v>
      </c>
      <c s="6" t="s">
        <v>126</v>
      </c>
      <c s="6" t="s">
        <v>710</v>
      </c>
      <c t="s">
        <v>4</v>
      </c>
      <c s="26" t="s">
        <v>711</v>
      </c>
      <c s="27" t="s">
        <v>98</v>
      </c>
      <c s="28">
        <v>36</v>
      </c>
      <c s="27">
        <v>0</v>
      </c>
      <c s="27">
        <f>ROUND(G98*H98,6)</f>
      </c>
      <c r="L98" s="29">
        <v>0</v>
      </c>
      <c s="24">
        <f>ROUND(ROUND(L98,2)*ROUND(G98,3),2)</f>
      </c>
      <c s="27" t="s">
        <v>55</v>
      </c>
      <c>
        <f>(M98*21)/100</f>
      </c>
      <c t="s">
        <v>27</v>
      </c>
    </row>
    <row r="99" spans="1:5" ht="12.75" customHeight="1">
      <c r="A99" s="30" t="s">
        <v>56</v>
      </c>
      <c r="E99" s="31" t="s">
        <v>711</v>
      </c>
    </row>
    <row r="100" spans="1:5" ht="12.75" customHeight="1">
      <c r="A100" s="30" t="s">
        <v>57</v>
      </c>
      <c r="E100" s="32" t="s">
        <v>4</v>
      </c>
    </row>
    <row r="101" spans="5:5" ht="12.75" customHeight="1">
      <c r="E101" s="31" t="s">
        <v>67</v>
      </c>
    </row>
    <row r="102" spans="1:16" ht="12.75" customHeight="1">
      <c r="A102" t="s">
        <v>50</v>
      </c>
      <c s="6" t="s">
        <v>130</v>
      </c>
      <c s="6" t="s">
        <v>1939</v>
      </c>
      <c t="s">
        <v>4</v>
      </c>
      <c s="26" t="s">
        <v>1940</v>
      </c>
      <c s="27" t="s">
        <v>98</v>
      </c>
      <c s="28">
        <v>182</v>
      </c>
      <c s="27">
        <v>0</v>
      </c>
      <c s="27">
        <f>ROUND(G102*H102,6)</f>
      </c>
      <c r="L102" s="29">
        <v>0</v>
      </c>
      <c s="24">
        <f>ROUND(ROUND(L102,2)*ROUND(G102,3),2)</f>
      </c>
      <c s="27" t="s">
        <v>55</v>
      </c>
      <c>
        <f>(M102*21)/100</f>
      </c>
      <c t="s">
        <v>27</v>
      </c>
    </row>
    <row r="103" spans="1:5" ht="12.75" customHeight="1">
      <c r="A103" s="30" t="s">
        <v>56</v>
      </c>
      <c r="E103" s="31" t="s">
        <v>1940</v>
      </c>
    </row>
    <row r="104" spans="1:5" ht="12.75" customHeight="1">
      <c r="A104" s="30" t="s">
        <v>57</v>
      </c>
      <c r="E104" s="32" t="s">
        <v>4</v>
      </c>
    </row>
    <row r="105" spans="5:5" ht="12.75" customHeight="1">
      <c r="E105" s="31" t="s">
        <v>58</v>
      </c>
    </row>
    <row r="106" spans="1:16" ht="12.75" customHeight="1">
      <c r="A106" t="s">
        <v>50</v>
      </c>
      <c s="6" t="s">
        <v>133</v>
      </c>
      <c s="6" t="s">
        <v>2036</v>
      </c>
      <c t="s">
        <v>4</v>
      </c>
      <c s="26" t="s">
        <v>2037</v>
      </c>
      <c s="27" t="s">
        <v>98</v>
      </c>
      <c s="28">
        <v>12</v>
      </c>
      <c s="27">
        <v>0</v>
      </c>
      <c s="27">
        <f>ROUND(G106*H106,6)</f>
      </c>
      <c r="L106" s="29">
        <v>0</v>
      </c>
      <c s="24">
        <f>ROUND(ROUND(L106,2)*ROUND(G106,3),2)</f>
      </c>
      <c s="27" t="s">
        <v>55</v>
      </c>
      <c>
        <f>(M106*21)/100</f>
      </c>
      <c t="s">
        <v>27</v>
      </c>
    </row>
    <row r="107" spans="1:5" ht="12.75" customHeight="1">
      <c r="A107" s="30" t="s">
        <v>56</v>
      </c>
      <c r="E107" s="31" t="s">
        <v>2037</v>
      </c>
    </row>
    <row r="108" spans="1:5" ht="12.75" customHeight="1">
      <c r="A108" s="30" t="s">
        <v>57</v>
      </c>
      <c r="E108" s="32" t="s">
        <v>4</v>
      </c>
    </row>
    <row r="109" spans="5:5" ht="12.75" customHeight="1">
      <c r="E109" s="31" t="s">
        <v>58</v>
      </c>
    </row>
    <row r="110" spans="1:16" ht="12.75" customHeight="1">
      <c r="A110" t="s">
        <v>50</v>
      </c>
      <c s="6" t="s">
        <v>136</v>
      </c>
      <c s="6" t="s">
        <v>5249</v>
      </c>
      <c t="s">
        <v>4</v>
      </c>
      <c s="26" t="s">
        <v>5250</v>
      </c>
      <c s="27" t="s">
        <v>264</v>
      </c>
      <c s="28">
        <v>32</v>
      </c>
      <c s="27">
        <v>0</v>
      </c>
      <c s="27">
        <f>ROUND(G110*H110,6)</f>
      </c>
      <c r="L110" s="29">
        <v>0</v>
      </c>
      <c s="24">
        <f>ROUND(ROUND(L110,2)*ROUND(G110,3),2)</f>
      </c>
      <c s="27" t="s">
        <v>55</v>
      </c>
      <c>
        <f>(M110*21)/100</f>
      </c>
      <c t="s">
        <v>27</v>
      </c>
    </row>
    <row r="111" spans="1:5" ht="12.75" customHeight="1">
      <c r="A111" s="30" t="s">
        <v>56</v>
      </c>
      <c r="E111" s="31" t="s">
        <v>5250</v>
      </c>
    </row>
    <row r="112" spans="1:5" ht="12.75" customHeight="1">
      <c r="A112" s="30" t="s">
        <v>57</v>
      </c>
      <c r="E112" s="32" t="s">
        <v>4</v>
      </c>
    </row>
    <row r="113" spans="5:5" ht="12.75" customHeight="1">
      <c r="E113" s="31" t="s">
        <v>5251</v>
      </c>
    </row>
    <row r="114" spans="1:16" ht="12.75" customHeight="1">
      <c r="A114" t="s">
        <v>50</v>
      </c>
      <c s="6" t="s">
        <v>139</v>
      </c>
      <c s="6" t="s">
        <v>780</v>
      </c>
      <c t="s">
        <v>4</v>
      </c>
      <c s="26" t="s">
        <v>781</v>
      </c>
      <c s="27" t="s">
        <v>782</v>
      </c>
      <c s="28">
        <v>0.09</v>
      </c>
      <c s="27">
        <v>0</v>
      </c>
      <c s="27">
        <f>ROUND(G114*H114,6)</f>
      </c>
      <c r="L114" s="29">
        <v>0</v>
      </c>
      <c s="24">
        <f>ROUND(ROUND(L114,2)*ROUND(G114,3),2)</f>
      </c>
      <c s="27" t="s">
        <v>55</v>
      </c>
      <c>
        <f>(M114*21)/100</f>
      </c>
      <c t="s">
        <v>27</v>
      </c>
    </row>
    <row r="115" spans="1:5" ht="12.75" customHeight="1">
      <c r="A115" s="30" t="s">
        <v>56</v>
      </c>
      <c r="E115" s="31" t="s">
        <v>781</v>
      </c>
    </row>
    <row r="116" spans="1:5" ht="12.75" customHeight="1">
      <c r="A116" s="30" t="s">
        <v>57</v>
      </c>
      <c r="E116" s="32" t="s">
        <v>4</v>
      </c>
    </row>
    <row r="117" spans="5:5" ht="12.75" customHeight="1">
      <c r="E117" s="31" t="s">
        <v>67</v>
      </c>
    </row>
    <row r="118" spans="1:13" ht="12.75" customHeight="1">
      <c r="A118" t="s">
        <v>47</v>
      </c>
      <c r="C118" s="7" t="s">
        <v>386</v>
      </c>
      <c r="E118" s="25" t="s">
        <v>5252</v>
      </c>
      <c r="J118" s="24">
        <f>0</f>
      </c>
      <c s="24">
        <f>0</f>
      </c>
      <c s="24">
        <f>0+L119+L123+L127+L131+L135+L139+L143+L147+L151+L155+L159+L163+L167+L171+L175+L179+L183+L187+L191+L195+L199+L203+L207+L211+L215+L219+L223+L227+L231+L235+L239+L243+L247+L251+L255+L259+L263+L267</f>
      </c>
      <c s="24">
        <f>0+M119+M123+M127+M131+M135+M139+M143+M147+M151+M155+M159+M163+M167+M171+M175+M179+M183+M187+M191+M195+M199+M203+M207+M211+M215+M219+M223+M227+M231+M235+M239+M243+M247+M251+M255+M259+M263+M267</f>
      </c>
    </row>
    <row r="119" spans="1:16" ht="12.75" customHeight="1">
      <c r="A119" t="s">
        <v>50</v>
      </c>
      <c s="6" t="s">
        <v>142</v>
      </c>
      <c s="6" t="s">
        <v>2340</v>
      </c>
      <c t="s">
        <v>4</v>
      </c>
      <c s="26" t="s">
        <v>2341</v>
      </c>
      <c s="27" t="s">
        <v>82</v>
      </c>
      <c s="28">
        <v>323</v>
      </c>
      <c s="27">
        <v>0</v>
      </c>
      <c s="27">
        <f>ROUND(G119*H119,6)</f>
      </c>
      <c r="L119" s="29">
        <v>0</v>
      </c>
      <c s="24">
        <f>ROUND(ROUND(L119,2)*ROUND(G119,3),2)</f>
      </c>
      <c s="27" t="s">
        <v>55</v>
      </c>
      <c>
        <f>(M119*21)/100</f>
      </c>
      <c t="s">
        <v>27</v>
      </c>
    </row>
    <row r="120" spans="1:5" ht="12.75" customHeight="1">
      <c r="A120" s="30" t="s">
        <v>56</v>
      </c>
      <c r="E120" s="31" t="s">
        <v>2341</v>
      </c>
    </row>
    <row r="121" spans="1:5" ht="12.75" customHeight="1">
      <c r="A121" s="30" t="s">
        <v>57</v>
      </c>
      <c r="E121" s="32" t="s">
        <v>4</v>
      </c>
    </row>
    <row r="122" spans="5:5" ht="12.75" customHeight="1">
      <c r="E122" s="31" t="s">
        <v>67</v>
      </c>
    </row>
    <row r="123" spans="1:16" ht="12.75" customHeight="1">
      <c r="A123" t="s">
        <v>50</v>
      </c>
      <c s="6" t="s">
        <v>145</v>
      </c>
      <c s="6" t="s">
        <v>2342</v>
      </c>
      <c t="s">
        <v>4</v>
      </c>
      <c s="26" t="s">
        <v>2343</v>
      </c>
      <c s="27" t="s">
        <v>98</v>
      </c>
      <c s="28">
        <v>2</v>
      </c>
      <c s="27">
        <v>0</v>
      </c>
      <c s="27">
        <f>ROUND(G123*H123,6)</f>
      </c>
      <c r="L123" s="29">
        <v>0</v>
      </c>
      <c s="24">
        <f>ROUND(ROUND(L123,2)*ROUND(G123,3),2)</f>
      </c>
      <c s="27" t="s">
        <v>55</v>
      </c>
      <c>
        <f>(M123*21)/100</f>
      </c>
      <c t="s">
        <v>27</v>
      </c>
    </row>
    <row r="124" spans="1:5" ht="12.75" customHeight="1">
      <c r="A124" s="30" t="s">
        <v>56</v>
      </c>
      <c r="E124" s="31" t="s">
        <v>2343</v>
      </c>
    </row>
    <row r="125" spans="1:5" ht="12.75" customHeight="1">
      <c r="A125" s="30" t="s">
        <v>57</v>
      </c>
      <c r="E125" s="32" t="s">
        <v>4</v>
      </c>
    </row>
    <row r="126" spans="5:5" ht="12.75" customHeight="1">
      <c r="E126" s="31" t="s">
        <v>67</v>
      </c>
    </row>
    <row r="127" spans="1:16" ht="12.75" customHeight="1">
      <c r="A127" t="s">
        <v>50</v>
      </c>
      <c s="6" t="s">
        <v>148</v>
      </c>
      <c s="6" t="s">
        <v>5253</v>
      </c>
      <c t="s">
        <v>4</v>
      </c>
      <c s="26" t="s">
        <v>5254</v>
      </c>
      <c s="27" t="s">
        <v>98</v>
      </c>
      <c s="28">
        <v>8</v>
      </c>
      <c s="27">
        <v>0</v>
      </c>
      <c s="27">
        <f>ROUND(G127*H127,6)</f>
      </c>
      <c r="L127" s="29">
        <v>0</v>
      </c>
      <c s="24">
        <f>ROUND(ROUND(L127,2)*ROUND(G127,3),2)</f>
      </c>
      <c s="27" t="s">
        <v>55</v>
      </c>
      <c>
        <f>(M127*21)/100</f>
      </c>
      <c t="s">
        <v>27</v>
      </c>
    </row>
    <row r="128" spans="1:5" ht="12.75" customHeight="1">
      <c r="A128" s="30" t="s">
        <v>56</v>
      </c>
      <c r="E128" s="31" t="s">
        <v>5254</v>
      </c>
    </row>
    <row r="129" spans="1:5" ht="12.75" customHeight="1">
      <c r="A129" s="30" t="s">
        <v>57</v>
      </c>
      <c r="E129" s="32" t="s">
        <v>4</v>
      </c>
    </row>
    <row r="130" spans="5:5" ht="12.75" customHeight="1">
      <c r="E130" s="31" t="s">
        <v>58</v>
      </c>
    </row>
    <row r="131" spans="1:16" ht="12.75" customHeight="1">
      <c r="A131" t="s">
        <v>50</v>
      </c>
      <c s="6" t="s">
        <v>151</v>
      </c>
      <c s="6" t="s">
        <v>5255</v>
      </c>
      <c t="s">
        <v>4</v>
      </c>
      <c s="26" t="s">
        <v>5256</v>
      </c>
      <c s="27" t="s">
        <v>98</v>
      </c>
      <c s="28">
        <v>2</v>
      </c>
      <c s="27">
        <v>0</v>
      </c>
      <c s="27">
        <f>ROUND(G131*H131,6)</f>
      </c>
      <c r="L131" s="29">
        <v>0</v>
      </c>
      <c s="24">
        <f>ROUND(ROUND(L131,2)*ROUND(G131,3),2)</f>
      </c>
      <c s="27" t="s">
        <v>55</v>
      </c>
      <c>
        <f>(M131*21)/100</f>
      </c>
      <c t="s">
        <v>27</v>
      </c>
    </row>
    <row r="132" spans="1:5" ht="12.75" customHeight="1">
      <c r="A132" s="30" t="s">
        <v>56</v>
      </c>
      <c r="E132" s="31" t="s">
        <v>5256</v>
      </c>
    </row>
    <row r="133" spans="1:5" ht="12.75" customHeight="1">
      <c r="A133" s="30" t="s">
        <v>57</v>
      </c>
      <c r="E133" s="32" t="s">
        <v>4</v>
      </c>
    </row>
    <row r="134" spans="5:5" ht="12.75" customHeight="1">
      <c r="E134" s="31" t="s">
        <v>67</v>
      </c>
    </row>
    <row r="135" spans="1:16" ht="12.75" customHeight="1">
      <c r="A135" t="s">
        <v>50</v>
      </c>
      <c s="6" t="s">
        <v>154</v>
      </c>
      <c s="6" t="s">
        <v>1999</v>
      </c>
      <c t="s">
        <v>4</v>
      </c>
      <c s="26" t="s">
        <v>2000</v>
      </c>
      <c s="27" t="s">
        <v>98</v>
      </c>
      <c s="28">
        <v>6</v>
      </c>
      <c s="27">
        <v>0</v>
      </c>
      <c s="27">
        <f>ROUND(G135*H135,6)</f>
      </c>
      <c r="L135" s="29">
        <v>0</v>
      </c>
      <c s="24">
        <f>ROUND(ROUND(L135,2)*ROUND(G135,3),2)</f>
      </c>
      <c s="27" t="s">
        <v>55</v>
      </c>
      <c>
        <f>(M135*21)/100</f>
      </c>
      <c t="s">
        <v>27</v>
      </c>
    </row>
    <row r="136" spans="1:5" ht="12.75" customHeight="1">
      <c r="A136" s="30" t="s">
        <v>56</v>
      </c>
      <c r="E136" s="31" t="s">
        <v>2000</v>
      </c>
    </row>
    <row r="137" spans="1:5" ht="12.75" customHeight="1">
      <c r="A137" s="30" t="s">
        <v>57</v>
      </c>
      <c r="E137" s="32" t="s">
        <v>4</v>
      </c>
    </row>
    <row r="138" spans="5:5" ht="12.75" customHeight="1">
      <c r="E138" s="31" t="s">
        <v>67</v>
      </c>
    </row>
    <row r="139" spans="1:16" ht="12.75" customHeight="1">
      <c r="A139" t="s">
        <v>50</v>
      </c>
      <c s="6" t="s">
        <v>157</v>
      </c>
      <c s="6" t="s">
        <v>2001</v>
      </c>
      <c t="s">
        <v>4</v>
      </c>
      <c s="26" t="s">
        <v>2002</v>
      </c>
      <c s="27" t="s">
        <v>98</v>
      </c>
      <c s="28">
        <v>6</v>
      </c>
      <c s="27">
        <v>0</v>
      </c>
      <c s="27">
        <f>ROUND(G139*H139,6)</f>
      </c>
      <c r="L139" s="29">
        <v>0</v>
      </c>
      <c s="24">
        <f>ROUND(ROUND(L139,2)*ROUND(G139,3),2)</f>
      </c>
      <c s="27" t="s">
        <v>55</v>
      </c>
      <c>
        <f>(M139*21)/100</f>
      </c>
      <c t="s">
        <v>27</v>
      </c>
    </row>
    <row r="140" spans="1:5" ht="12.75" customHeight="1">
      <c r="A140" s="30" t="s">
        <v>56</v>
      </c>
      <c r="E140" s="31" t="s">
        <v>2002</v>
      </c>
    </row>
    <row r="141" spans="1:5" ht="12.75" customHeight="1">
      <c r="A141" s="30" t="s">
        <v>57</v>
      </c>
      <c r="E141" s="32" t="s">
        <v>4</v>
      </c>
    </row>
    <row r="142" spans="5:5" ht="12.75" customHeight="1">
      <c r="E142" s="31" t="s">
        <v>67</v>
      </c>
    </row>
    <row r="143" spans="1:16" ht="12.75" customHeight="1">
      <c r="A143" t="s">
        <v>50</v>
      </c>
      <c s="6" t="s">
        <v>161</v>
      </c>
      <c s="6" t="s">
        <v>5257</v>
      </c>
      <c t="s">
        <v>4</v>
      </c>
      <c s="26" t="s">
        <v>5258</v>
      </c>
      <c s="27" t="s">
        <v>98</v>
      </c>
      <c s="28">
        <v>2</v>
      </c>
      <c s="27">
        <v>0</v>
      </c>
      <c s="27">
        <f>ROUND(G143*H143,6)</f>
      </c>
      <c r="L143" s="29">
        <v>0</v>
      </c>
      <c s="24">
        <f>ROUND(ROUND(L143,2)*ROUND(G143,3),2)</f>
      </c>
      <c s="27" t="s">
        <v>55</v>
      </c>
      <c>
        <f>(M143*21)/100</f>
      </c>
      <c t="s">
        <v>27</v>
      </c>
    </row>
    <row r="144" spans="1:5" ht="12.75" customHeight="1">
      <c r="A144" s="30" t="s">
        <v>56</v>
      </c>
      <c r="E144" s="31" t="s">
        <v>5258</v>
      </c>
    </row>
    <row r="145" spans="1:5" ht="12.75" customHeight="1">
      <c r="A145" s="30" t="s">
        <v>57</v>
      </c>
      <c r="E145" s="32" t="s">
        <v>4</v>
      </c>
    </row>
    <row r="146" spans="5:5" ht="12.75" customHeight="1">
      <c r="E146" s="31" t="s">
        <v>58</v>
      </c>
    </row>
    <row r="147" spans="1:16" ht="12.75" customHeight="1">
      <c r="A147" t="s">
        <v>50</v>
      </c>
      <c s="6" t="s">
        <v>164</v>
      </c>
      <c s="6" t="s">
        <v>5259</v>
      </c>
      <c t="s">
        <v>4</v>
      </c>
      <c s="26" t="s">
        <v>5260</v>
      </c>
      <c s="27" t="s">
        <v>98</v>
      </c>
      <c s="28">
        <v>1</v>
      </c>
      <c s="27">
        <v>0</v>
      </c>
      <c s="27">
        <f>ROUND(G147*H147,6)</f>
      </c>
      <c r="L147" s="29">
        <v>0</v>
      </c>
      <c s="24">
        <f>ROUND(ROUND(L147,2)*ROUND(G147,3),2)</f>
      </c>
      <c s="27" t="s">
        <v>55</v>
      </c>
      <c>
        <f>(M147*21)/100</f>
      </c>
      <c t="s">
        <v>27</v>
      </c>
    </row>
    <row r="148" spans="1:5" ht="12.75" customHeight="1">
      <c r="A148" s="30" t="s">
        <v>56</v>
      </c>
      <c r="E148" s="31" t="s">
        <v>5260</v>
      </c>
    </row>
    <row r="149" spans="1:5" ht="12.75" customHeight="1">
      <c r="A149" s="30" t="s">
        <v>57</v>
      </c>
      <c r="E149" s="32" t="s">
        <v>4</v>
      </c>
    </row>
    <row r="150" spans="5:5" ht="12.75" customHeight="1">
      <c r="E150" s="31" t="s">
        <v>5261</v>
      </c>
    </row>
    <row r="151" spans="1:16" ht="12.75" customHeight="1">
      <c r="A151" t="s">
        <v>50</v>
      </c>
      <c s="6" t="s">
        <v>167</v>
      </c>
      <c s="6" t="s">
        <v>2620</v>
      </c>
      <c t="s">
        <v>4</v>
      </c>
      <c s="26" t="s">
        <v>2621</v>
      </c>
      <c s="27" t="s">
        <v>82</v>
      </c>
      <c s="28">
        <v>85</v>
      </c>
      <c s="27">
        <v>0</v>
      </c>
      <c s="27">
        <f>ROUND(G151*H151,6)</f>
      </c>
      <c r="L151" s="29">
        <v>0</v>
      </c>
      <c s="24">
        <f>ROUND(ROUND(L151,2)*ROUND(G151,3),2)</f>
      </c>
      <c s="27" t="s">
        <v>55</v>
      </c>
      <c>
        <f>(M151*21)/100</f>
      </c>
      <c t="s">
        <v>27</v>
      </c>
    </row>
    <row r="152" spans="1:5" ht="12.75" customHeight="1">
      <c r="A152" s="30" t="s">
        <v>56</v>
      </c>
      <c r="E152" s="31" t="s">
        <v>2621</v>
      </c>
    </row>
    <row r="153" spans="1:5" ht="12.75" customHeight="1">
      <c r="A153" s="30" t="s">
        <v>57</v>
      </c>
      <c r="E153" s="32" t="s">
        <v>4</v>
      </c>
    </row>
    <row r="154" spans="5:5" ht="12.75" customHeight="1">
      <c r="E154" s="31" t="s">
        <v>58</v>
      </c>
    </row>
    <row r="155" spans="1:16" ht="12.75" customHeight="1">
      <c r="A155" t="s">
        <v>50</v>
      </c>
      <c s="6" t="s">
        <v>170</v>
      </c>
      <c s="6" t="s">
        <v>1465</v>
      </c>
      <c t="s">
        <v>4</v>
      </c>
      <c s="26" t="s">
        <v>1466</v>
      </c>
      <c s="27" t="s">
        <v>98</v>
      </c>
      <c s="28">
        <v>32</v>
      </c>
      <c s="27">
        <v>0</v>
      </c>
      <c s="27">
        <f>ROUND(G155*H155,6)</f>
      </c>
      <c r="L155" s="29">
        <v>0</v>
      </c>
      <c s="24">
        <f>ROUND(ROUND(L155,2)*ROUND(G155,3),2)</f>
      </c>
      <c s="27" t="s">
        <v>55</v>
      </c>
      <c>
        <f>(M155*21)/100</f>
      </c>
      <c t="s">
        <v>27</v>
      </c>
    </row>
    <row r="156" spans="1:5" ht="12.75" customHeight="1">
      <c r="A156" s="30" t="s">
        <v>56</v>
      </c>
      <c r="E156" s="31" t="s">
        <v>1466</v>
      </c>
    </row>
    <row r="157" spans="1:5" ht="12.75" customHeight="1">
      <c r="A157" s="30" t="s">
        <v>57</v>
      </c>
      <c r="E157" s="32" t="s">
        <v>4</v>
      </c>
    </row>
    <row r="158" spans="5:5" ht="12.75" customHeight="1">
      <c r="E158" s="31" t="s">
        <v>58</v>
      </c>
    </row>
    <row r="159" spans="1:16" ht="12.75" customHeight="1">
      <c r="A159" t="s">
        <v>50</v>
      </c>
      <c s="6" t="s">
        <v>173</v>
      </c>
      <c s="6" t="s">
        <v>5262</v>
      </c>
      <c t="s">
        <v>4</v>
      </c>
      <c s="26" t="s">
        <v>5263</v>
      </c>
      <c s="27" t="s">
        <v>98</v>
      </c>
      <c s="28">
        <v>12</v>
      </c>
      <c s="27">
        <v>0</v>
      </c>
      <c s="27">
        <f>ROUND(G159*H159,6)</f>
      </c>
      <c r="L159" s="29">
        <v>0</v>
      </c>
      <c s="24">
        <f>ROUND(ROUND(L159,2)*ROUND(G159,3),2)</f>
      </c>
      <c s="27" t="s">
        <v>55</v>
      </c>
      <c>
        <f>(M159*21)/100</f>
      </c>
      <c t="s">
        <v>27</v>
      </c>
    </row>
    <row r="160" spans="1:5" ht="12.75" customHeight="1">
      <c r="A160" s="30" t="s">
        <v>56</v>
      </c>
      <c r="E160" s="31" t="s">
        <v>5263</v>
      </c>
    </row>
    <row r="161" spans="1:5" ht="12.75" customHeight="1">
      <c r="A161" s="30" t="s">
        <v>57</v>
      </c>
      <c r="E161" s="32" t="s">
        <v>4</v>
      </c>
    </row>
    <row r="162" spans="5:5" ht="12.75" customHeight="1">
      <c r="E162" s="31" t="s">
        <v>58</v>
      </c>
    </row>
    <row r="163" spans="1:16" ht="12.75" customHeight="1">
      <c r="A163" t="s">
        <v>50</v>
      </c>
      <c s="6" t="s">
        <v>176</v>
      </c>
      <c s="6" t="s">
        <v>871</v>
      </c>
      <c t="s">
        <v>4</v>
      </c>
      <c s="26" t="s">
        <v>872</v>
      </c>
      <c s="27" t="s">
        <v>98</v>
      </c>
      <c s="28">
        <v>6</v>
      </c>
      <c s="27">
        <v>0</v>
      </c>
      <c s="27">
        <f>ROUND(G163*H163,6)</f>
      </c>
      <c r="L163" s="29">
        <v>0</v>
      </c>
      <c s="24">
        <f>ROUND(ROUND(L163,2)*ROUND(G163,3),2)</f>
      </c>
      <c s="27" t="s">
        <v>55</v>
      </c>
      <c>
        <f>(M163*21)/100</f>
      </c>
      <c t="s">
        <v>27</v>
      </c>
    </row>
    <row r="164" spans="1:5" ht="12.75" customHeight="1">
      <c r="A164" s="30" t="s">
        <v>56</v>
      </c>
      <c r="E164" s="31" t="s">
        <v>872</v>
      </c>
    </row>
    <row r="165" spans="1:5" ht="12.75" customHeight="1">
      <c r="A165" s="30" t="s">
        <v>57</v>
      </c>
      <c r="E165" s="32" t="s">
        <v>4</v>
      </c>
    </row>
    <row r="166" spans="5:5" ht="12.75" customHeight="1">
      <c r="E166" s="31" t="s">
        <v>58</v>
      </c>
    </row>
    <row r="167" spans="1:16" ht="12.75" customHeight="1">
      <c r="A167" t="s">
        <v>50</v>
      </c>
      <c s="6" t="s">
        <v>179</v>
      </c>
      <c s="6" t="s">
        <v>1907</v>
      </c>
      <c t="s">
        <v>4</v>
      </c>
      <c s="26" t="s">
        <v>1908</v>
      </c>
      <c s="27" t="s">
        <v>82</v>
      </c>
      <c s="28">
        <v>3</v>
      </c>
      <c s="27">
        <v>0</v>
      </c>
      <c s="27">
        <f>ROUND(G167*H167,6)</f>
      </c>
      <c r="L167" s="29">
        <v>0</v>
      </c>
      <c s="24">
        <f>ROUND(ROUND(L167,2)*ROUND(G167,3),2)</f>
      </c>
      <c s="27" t="s">
        <v>55</v>
      </c>
      <c>
        <f>(M167*21)/100</f>
      </c>
      <c t="s">
        <v>27</v>
      </c>
    </row>
    <row r="168" spans="1:5" ht="12.75" customHeight="1">
      <c r="A168" s="30" t="s">
        <v>56</v>
      </c>
      <c r="E168" s="31" t="s">
        <v>1908</v>
      </c>
    </row>
    <row r="169" spans="1:5" ht="12.75" customHeight="1">
      <c r="A169" s="30" t="s">
        <v>57</v>
      </c>
      <c r="E169" s="32" t="s">
        <v>4</v>
      </c>
    </row>
    <row r="170" spans="5:5" ht="12.75" customHeight="1">
      <c r="E170" s="31" t="s">
        <v>58</v>
      </c>
    </row>
    <row r="171" spans="1:16" ht="12.75" customHeight="1">
      <c r="A171" t="s">
        <v>50</v>
      </c>
      <c s="6" t="s">
        <v>182</v>
      </c>
      <c s="6" t="s">
        <v>992</v>
      </c>
      <c t="s">
        <v>4</v>
      </c>
      <c s="26" t="s">
        <v>993</v>
      </c>
      <c s="27" t="s">
        <v>82</v>
      </c>
      <c s="28">
        <v>37</v>
      </c>
      <c s="27">
        <v>0</v>
      </c>
      <c s="27">
        <f>ROUND(G171*H171,6)</f>
      </c>
      <c r="L171" s="29">
        <v>0</v>
      </c>
      <c s="24">
        <f>ROUND(ROUND(L171,2)*ROUND(G171,3),2)</f>
      </c>
      <c s="27" t="s">
        <v>55</v>
      </c>
      <c>
        <f>(M171*21)/100</f>
      </c>
      <c t="s">
        <v>27</v>
      </c>
    </row>
    <row r="172" spans="1:5" ht="12.75" customHeight="1">
      <c r="A172" s="30" t="s">
        <v>56</v>
      </c>
      <c r="E172" s="31" t="s">
        <v>993</v>
      </c>
    </row>
    <row r="173" spans="1:5" ht="12.75" customHeight="1">
      <c r="A173" s="30" t="s">
        <v>57</v>
      </c>
      <c r="E173" s="32" t="s">
        <v>4</v>
      </c>
    </row>
    <row r="174" spans="5:5" ht="12.75" customHeight="1">
      <c r="E174" s="31" t="s">
        <v>58</v>
      </c>
    </row>
    <row r="175" spans="1:16" ht="12.75" customHeight="1">
      <c r="A175" t="s">
        <v>50</v>
      </c>
      <c s="6" t="s">
        <v>185</v>
      </c>
      <c s="6" t="s">
        <v>992</v>
      </c>
      <c t="s">
        <v>51</v>
      </c>
      <c s="26" t="s">
        <v>993</v>
      </c>
      <c s="27" t="s">
        <v>82</v>
      </c>
      <c s="28">
        <v>3</v>
      </c>
      <c s="27">
        <v>0</v>
      </c>
      <c s="27">
        <f>ROUND(G175*H175,6)</f>
      </c>
      <c r="L175" s="29">
        <v>0</v>
      </c>
      <c s="24">
        <f>ROUND(ROUND(L175,2)*ROUND(G175,3),2)</f>
      </c>
      <c s="27" t="s">
        <v>55</v>
      </c>
      <c>
        <f>(M175*21)/100</f>
      </c>
      <c t="s">
        <v>27</v>
      </c>
    </row>
    <row r="176" spans="1:5" ht="12.75" customHeight="1">
      <c r="A176" s="30" t="s">
        <v>56</v>
      </c>
      <c r="E176" s="31" t="s">
        <v>993</v>
      </c>
    </row>
    <row r="177" spans="1:5" ht="12.75" customHeight="1">
      <c r="A177" s="30" t="s">
        <v>57</v>
      </c>
      <c r="E177" s="32" t="s">
        <v>4</v>
      </c>
    </row>
    <row r="178" spans="5:5" ht="12.75" customHeight="1">
      <c r="E178" s="31" t="s">
        <v>58</v>
      </c>
    </row>
    <row r="179" spans="1:16" ht="12.75" customHeight="1">
      <c r="A179" t="s">
        <v>50</v>
      </c>
      <c s="6" t="s">
        <v>188</v>
      </c>
      <c s="6" t="s">
        <v>980</v>
      </c>
      <c t="s">
        <v>4</v>
      </c>
      <c s="26" t="s">
        <v>981</v>
      </c>
      <c s="27" t="s">
        <v>82</v>
      </c>
      <c s="28">
        <v>10</v>
      </c>
      <c s="27">
        <v>0</v>
      </c>
      <c s="27">
        <f>ROUND(G179*H179,6)</f>
      </c>
      <c r="L179" s="29">
        <v>0</v>
      </c>
      <c s="24">
        <f>ROUND(ROUND(L179,2)*ROUND(G179,3),2)</f>
      </c>
      <c s="27" t="s">
        <v>55</v>
      </c>
      <c>
        <f>(M179*21)/100</f>
      </c>
      <c t="s">
        <v>27</v>
      </c>
    </row>
    <row r="180" spans="1:5" ht="12.75" customHeight="1">
      <c r="A180" s="30" t="s">
        <v>56</v>
      </c>
      <c r="E180" s="31" t="s">
        <v>981</v>
      </c>
    </row>
    <row r="181" spans="1:5" ht="12.75" customHeight="1">
      <c r="A181" s="30" t="s">
        <v>57</v>
      </c>
      <c r="E181" s="32" t="s">
        <v>4</v>
      </c>
    </row>
    <row r="182" spans="5:5" ht="12.75" customHeight="1">
      <c r="E182" s="31" t="s">
        <v>58</v>
      </c>
    </row>
    <row r="183" spans="1:16" ht="12.75" customHeight="1">
      <c r="A183" t="s">
        <v>50</v>
      </c>
      <c s="6" t="s">
        <v>191</v>
      </c>
      <c s="6" t="s">
        <v>980</v>
      </c>
      <c t="s">
        <v>51</v>
      </c>
      <c s="26" t="s">
        <v>981</v>
      </c>
      <c s="27" t="s">
        <v>82</v>
      </c>
      <c s="28">
        <v>290</v>
      </c>
      <c s="27">
        <v>0</v>
      </c>
      <c s="27">
        <f>ROUND(G183*H183,6)</f>
      </c>
      <c r="L183" s="29">
        <v>0</v>
      </c>
      <c s="24">
        <f>ROUND(ROUND(L183,2)*ROUND(G183,3),2)</f>
      </c>
      <c s="27" t="s">
        <v>55</v>
      </c>
      <c>
        <f>(M183*21)/100</f>
      </c>
      <c t="s">
        <v>27</v>
      </c>
    </row>
    <row r="184" spans="1:5" ht="12.75" customHeight="1">
      <c r="A184" s="30" t="s">
        <v>56</v>
      </c>
      <c r="E184" s="31" t="s">
        <v>981</v>
      </c>
    </row>
    <row r="185" spans="1:5" ht="12.75" customHeight="1">
      <c r="A185" s="30" t="s">
        <v>57</v>
      </c>
      <c r="E185" s="32" t="s">
        <v>4</v>
      </c>
    </row>
    <row r="186" spans="5:5" ht="12.75" customHeight="1">
      <c r="E186" s="31" t="s">
        <v>58</v>
      </c>
    </row>
    <row r="187" spans="1:16" ht="12.75" customHeight="1">
      <c r="A187" t="s">
        <v>50</v>
      </c>
      <c s="6" t="s">
        <v>194</v>
      </c>
      <c s="6" t="s">
        <v>368</v>
      </c>
      <c t="s">
        <v>4</v>
      </c>
      <c s="26" t="s">
        <v>369</v>
      </c>
      <c s="27" t="s">
        <v>98</v>
      </c>
      <c s="28">
        <v>2</v>
      </c>
      <c s="27">
        <v>0</v>
      </c>
      <c s="27">
        <f>ROUND(G187*H187,6)</f>
      </c>
      <c r="L187" s="29">
        <v>0</v>
      </c>
      <c s="24">
        <f>ROUND(ROUND(L187,2)*ROUND(G187,3),2)</f>
      </c>
      <c s="27" t="s">
        <v>55</v>
      </c>
      <c>
        <f>(M187*21)/100</f>
      </c>
      <c t="s">
        <v>27</v>
      </c>
    </row>
    <row r="188" spans="1:5" ht="12.75" customHeight="1">
      <c r="A188" s="30" t="s">
        <v>56</v>
      </c>
      <c r="E188" s="31" t="s">
        <v>369</v>
      </c>
    </row>
    <row r="189" spans="1:5" ht="12.75" customHeight="1">
      <c r="A189" s="30" t="s">
        <v>57</v>
      </c>
      <c r="E189" s="32" t="s">
        <v>4</v>
      </c>
    </row>
    <row r="190" spans="5:5" ht="12.75" customHeight="1">
      <c r="E190" s="31" t="s">
        <v>58</v>
      </c>
    </row>
    <row r="191" spans="1:16" ht="12.75" customHeight="1">
      <c r="A191" t="s">
        <v>50</v>
      </c>
      <c s="6" t="s">
        <v>197</v>
      </c>
      <c s="6" t="s">
        <v>994</v>
      </c>
      <c t="s">
        <v>4</v>
      </c>
      <c s="26" t="s">
        <v>995</v>
      </c>
      <c s="27" t="s">
        <v>98</v>
      </c>
      <c s="28">
        <v>4</v>
      </c>
      <c s="27">
        <v>0</v>
      </c>
      <c s="27">
        <f>ROUND(G191*H191,6)</f>
      </c>
      <c r="L191" s="29">
        <v>0</v>
      </c>
      <c s="24">
        <f>ROUND(ROUND(L191,2)*ROUND(G191,3),2)</f>
      </c>
      <c s="27" t="s">
        <v>55</v>
      </c>
      <c>
        <f>(M191*21)/100</f>
      </c>
      <c t="s">
        <v>27</v>
      </c>
    </row>
    <row r="192" spans="1:5" ht="12.75" customHeight="1">
      <c r="A192" s="30" t="s">
        <v>56</v>
      </c>
      <c r="E192" s="31" t="s">
        <v>995</v>
      </c>
    </row>
    <row r="193" spans="1:5" ht="12.75" customHeight="1">
      <c r="A193" s="30" t="s">
        <v>57</v>
      </c>
      <c r="E193" s="32" t="s">
        <v>4</v>
      </c>
    </row>
    <row r="194" spans="5:5" ht="12.75" customHeight="1">
      <c r="E194" s="31" t="s">
        <v>58</v>
      </c>
    </row>
    <row r="195" spans="1:16" ht="12.75" customHeight="1">
      <c r="A195" t="s">
        <v>50</v>
      </c>
      <c s="6" t="s">
        <v>200</v>
      </c>
      <c s="6" t="s">
        <v>982</v>
      </c>
      <c t="s">
        <v>4</v>
      </c>
      <c s="26" t="s">
        <v>983</v>
      </c>
      <c s="27" t="s">
        <v>98</v>
      </c>
      <c s="28">
        <v>20</v>
      </c>
      <c s="27">
        <v>0</v>
      </c>
      <c s="27">
        <f>ROUND(G195*H195,6)</f>
      </c>
      <c r="L195" s="29">
        <v>0</v>
      </c>
      <c s="24">
        <f>ROUND(ROUND(L195,2)*ROUND(G195,3),2)</f>
      </c>
      <c s="27" t="s">
        <v>55</v>
      </c>
      <c>
        <f>(M195*21)/100</f>
      </c>
      <c t="s">
        <v>27</v>
      </c>
    </row>
    <row r="196" spans="1:5" ht="12.75" customHeight="1">
      <c r="A196" s="30" t="s">
        <v>56</v>
      </c>
      <c r="E196" s="31" t="s">
        <v>983</v>
      </c>
    </row>
    <row r="197" spans="1:5" ht="12.75" customHeight="1">
      <c r="A197" s="30" t="s">
        <v>57</v>
      </c>
      <c r="E197" s="32" t="s">
        <v>4</v>
      </c>
    </row>
    <row r="198" spans="5:5" ht="12.75" customHeight="1">
      <c r="E198" s="31" t="s">
        <v>58</v>
      </c>
    </row>
    <row r="199" spans="1:16" ht="12.75" customHeight="1">
      <c r="A199" t="s">
        <v>50</v>
      </c>
      <c s="6" t="s">
        <v>203</v>
      </c>
      <c s="6" t="s">
        <v>5264</v>
      </c>
      <c t="s">
        <v>4</v>
      </c>
      <c s="26" t="s">
        <v>5265</v>
      </c>
      <c s="27" t="s">
        <v>98</v>
      </c>
      <c s="28">
        <v>1</v>
      </c>
      <c s="27">
        <v>0</v>
      </c>
      <c s="27">
        <f>ROUND(G199*H199,6)</f>
      </c>
      <c r="L199" s="29">
        <v>0</v>
      </c>
      <c s="24">
        <f>ROUND(ROUND(L199,2)*ROUND(G199,3),2)</f>
      </c>
      <c s="27" t="s">
        <v>55</v>
      </c>
      <c>
        <f>(M199*21)/100</f>
      </c>
      <c t="s">
        <v>27</v>
      </c>
    </row>
    <row r="200" spans="1:5" ht="12.75" customHeight="1">
      <c r="A200" s="30" t="s">
        <v>56</v>
      </c>
      <c r="E200" s="31" t="s">
        <v>5265</v>
      </c>
    </row>
    <row r="201" spans="1:5" ht="12.75" customHeight="1">
      <c r="A201" s="30" t="s">
        <v>57</v>
      </c>
      <c r="E201" s="32" t="s">
        <v>4</v>
      </c>
    </row>
    <row r="202" spans="5:5" ht="12.75" customHeight="1">
      <c r="E202" s="31" t="s">
        <v>67</v>
      </c>
    </row>
    <row r="203" spans="1:16" ht="12.75" customHeight="1">
      <c r="A203" t="s">
        <v>50</v>
      </c>
      <c s="6" t="s">
        <v>206</v>
      </c>
      <c s="6" t="s">
        <v>5266</v>
      </c>
      <c t="s">
        <v>4</v>
      </c>
      <c s="26" t="s">
        <v>5267</v>
      </c>
      <c s="27" t="s">
        <v>98</v>
      </c>
      <c s="28">
        <v>1</v>
      </c>
      <c s="27">
        <v>0</v>
      </c>
      <c s="27">
        <f>ROUND(G203*H203,6)</f>
      </c>
      <c r="L203" s="29">
        <v>0</v>
      </c>
      <c s="24">
        <f>ROUND(ROUND(L203,2)*ROUND(G203,3),2)</f>
      </c>
      <c s="27" t="s">
        <v>55</v>
      </c>
      <c>
        <f>(M203*21)/100</f>
      </c>
      <c t="s">
        <v>27</v>
      </c>
    </row>
    <row r="204" spans="1:5" ht="12.75" customHeight="1">
      <c r="A204" s="30" t="s">
        <v>56</v>
      </c>
      <c r="E204" s="31" t="s">
        <v>5267</v>
      </c>
    </row>
    <row r="205" spans="1:5" ht="12.75" customHeight="1">
      <c r="A205" s="30" t="s">
        <v>57</v>
      </c>
      <c r="E205" s="32" t="s">
        <v>4</v>
      </c>
    </row>
    <row r="206" spans="5:5" ht="12.75" customHeight="1">
      <c r="E206" s="31" t="s">
        <v>67</v>
      </c>
    </row>
    <row r="207" spans="1:16" ht="12.75" customHeight="1">
      <c r="A207" t="s">
        <v>50</v>
      </c>
      <c s="6" t="s">
        <v>209</v>
      </c>
      <c s="6" t="s">
        <v>5268</v>
      </c>
      <c t="s">
        <v>4</v>
      </c>
      <c s="26" t="s">
        <v>5269</v>
      </c>
      <c s="27" t="s">
        <v>98</v>
      </c>
      <c s="28">
        <v>1</v>
      </c>
      <c s="27">
        <v>0</v>
      </c>
      <c s="27">
        <f>ROUND(G207*H207,6)</f>
      </c>
      <c r="L207" s="29">
        <v>0</v>
      </c>
      <c s="24">
        <f>ROUND(ROUND(L207,2)*ROUND(G207,3),2)</f>
      </c>
      <c s="27" t="s">
        <v>55</v>
      </c>
      <c>
        <f>(M207*21)/100</f>
      </c>
      <c t="s">
        <v>27</v>
      </c>
    </row>
    <row r="208" spans="1:5" ht="12.75" customHeight="1">
      <c r="A208" s="30" t="s">
        <v>56</v>
      </c>
      <c r="E208" s="31" t="s">
        <v>5269</v>
      </c>
    </row>
    <row r="209" spans="1:5" ht="12.75" customHeight="1">
      <c r="A209" s="30" t="s">
        <v>57</v>
      </c>
      <c r="E209" s="32" t="s">
        <v>4</v>
      </c>
    </row>
    <row r="210" spans="5:5" ht="12.75" customHeight="1">
      <c r="E210" s="31" t="s">
        <v>67</v>
      </c>
    </row>
    <row r="211" spans="1:16" ht="12.75" customHeight="1">
      <c r="A211" t="s">
        <v>50</v>
      </c>
      <c s="6" t="s">
        <v>212</v>
      </c>
      <c s="6" t="s">
        <v>5270</v>
      </c>
      <c t="s">
        <v>4</v>
      </c>
      <c s="26" t="s">
        <v>5271</v>
      </c>
      <c s="27" t="s">
        <v>98</v>
      </c>
      <c s="28">
        <v>1</v>
      </c>
      <c s="27">
        <v>0</v>
      </c>
      <c s="27">
        <f>ROUND(G211*H211,6)</f>
      </c>
      <c r="L211" s="29">
        <v>0</v>
      </c>
      <c s="24">
        <f>ROUND(ROUND(L211,2)*ROUND(G211,3),2)</f>
      </c>
      <c s="27" t="s">
        <v>55</v>
      </c>
      <c>
        <f>(M211*21)/100</f>
      </c>
      <c t="s">
        <v>27</v>
      </c>
    </row>
    <row r="212" spans="1:5" ht="12.75" customHeight="1">
      <c r="A212" s="30" t="s">
        <v>56</v>
      </c>
      <c r="E212" s="31" t="s">
        <v>5271</v>
      </c>
    </row>
    <row r="213" spans="1:5" ht="12.75" customHeight="1">
      <c r="A213" s="30" t="s">
        <v>57</v>
      </c>
      <c r="E213" s="32" t="s">
        <v>4</v>
      </c>
    </row>
    <row r="214" spans="5:5" ht="12.75" customHeight="1">
      <c r="E214" s="31" t="s">
        <v>67</v>
      </c>
    </row>
    <row r="215" spans="1:16" ht="12.75" customHeight="1">
      <c r="A215" t="s">
        <v>50</v>
      </c>
      <c s="6" t="s">
        <v>215</v>
      </c>
      <c s="6" t="s">
        <v>5272</v>
      </c>
      <c t="s">
        <v>4</v>
      </c>
      <c s="26" t="s">
        <v>5273</v>
      </c>
      <c s="27" t="s">
        <v>98</v>
      </c>
      <c s="28">
        <v>1</v>
      </c>
      <c s="27">
        <v>0</v>
      </c>
      <c s="27">
        <f>ROUND(G215*H215,6)</f>
      </c>
      <c r="L215" s="29">
        <v>0</v>
      </c>
      <c s="24">
        <f>ROUND(ROUND(L215,2)*ROUND(G215,3),2)</f>
      </c>
      <c s="27" t="s">
        <v>55</v>
      </c>
      <c>
        <f>(M215*21)/100</f>
      </c>
      <c t="s">
        <v>27</v>
      </c>
    </row>
    <row r="216" spans="1:5" ht="12.75" customHeight="1">
      <c r="A216" s="30" t="s">
        <v>56</v>
      </c>
      <c r="E216" s="31" t="s">
        <v>5273</v>
      </c>
    </row>
    <row r="217" spans="1:5" ht="12.75" customHeight="1">
      <c r="A217" s="30" t="s">
        <v>57</v>
      </c>
      <c r="E217" s="32" t="s">
        <v>4</v>
      </c>
    </row>
    <row r="218" spans="5:5" ht="12.75" customHeight="1">
      <c r="E218" s="31" t="s">
        <v>67</v>
      </c>
    </row>
    <row r="219" spans="1:16" ht="12.75" customHeight="1">
      <c r="A219" t="s">
        <v>50</v>
      </c>
      <c s="6" t="s">
        <v>218</v>
      </c>
      <c s="6" t="s">
        <v>5274</v>
      </c>
      <c t="s">
        <v>4</v>
      </c>
      <c s="26" t="s">
        <v>5275</v>
      </c>
      <c s="27" t="s">
        <v>98</v>
      </c>
      <c s="28">
        <v>1</v>
      </c>
      <c s="27">
        <v>0</v>
      </c>
      <c s="27">
        <f>ROUND(G219*H219,6)</f>
      </c>
      <c r="L219" s="29">
        <v>0</v>
      </c>
      <c s="24">
        <f>ROUND(ROUND(L219,2)*ROUND(G219,3),2)</f>
      </c>
      <c s="27" t="s">
        <v>55</v>
      </c>
      <c>
        <f>(M219*21)/100</f>
      </c>
      <c t="s">
        <v>27</v>
      </c>
    </row>
    <row r="220" spans="1:5" ht="12.75" customHeight="1">
      <c r="A220" s="30" t="s">
        <v>56</v>
      </c>
      <c r="E220" s="31" t="s">
        <v>5275</v>
      </c>
    </row>
    <row r="221" spans="1:5" ht="12.75" customHeight="1">
      <c r="A221" s="30" t="s">
        <v>57</v>
      </c>
      <c r="E221" s="32" t="s">
        <v>4</v>
      </c>
    </row>
    <row r="222" spans="5:5" ht="12.75" customHeight="1">
      <c r="E222" s="31" t="s">
        <v>67</v>
      </c>
    </row>
    <row r="223" spans="1:16" ht="12.75" customHeight="1">
      <c r="A223" t="s">
        <v>50</v>
      </c>
      <c s="6" t="s">
        <v>221</v>
      </c>
      <c s="6" t="s">
        <v>5276</v>
      </c>
      <c t="s">
        <v>4</v>
      </c>
      <c s="26" t="s">
        <v>5277</v>
      </c>
      <c s="27" t="s">
        <v>98</v>
      </c>
      <c s="28">
        <v>1</v>
      </c>
      <c s="27">
        <v>0</v>
      </c>
      <c s="27">
        <f>ROUND(G223*H223,6)</f>
      </c>
      <c r="L223" s="29">
        <v>0</v>
      </c>
      <c s="24">
        <f>ROUND(ROUND(L223,2)*ROUND(G223,3),2)</f>
      </c>
      <c s="27" t="s">
        <v>55</v>
      </c>
      <c>
        <f>(M223*21)/100</f>
      </c>
      <c t="s">
        <v>27</v>
      </c>
    </row>
    <row r="224" spans="1:5" ht="12.75" customHeight="1">
      <c r="A224" s="30" t="s">
        <v>56</v>
      </c>
      <c r="E224" s="31" t="s">
        <v>5277</v>
      </c>
    </row>
    <row r="225" spans="1:5" ht="12.75" customHeight="1">
      <c r="A225" s="30" t="s">
        <v>57</v>
      </c>
      <c r="E225" s="32" t="s">
        <v>4</v>
      </c>
    </row>
    <row r="226" spans="5:5" ht="12.75" customHeight="1">
      <c r="E226" s="31" t="s">
        <v>67</v>
      </c>
    </row>
    <row r="227" spans="1:16" ht="12.75" customHeight="1">
      <c r="A227" t="s">
        <v>50</v>
      </c>
      <c s="6" t="s">
        <v>224</v>
      </c>
      <c s="6" t="s">
        <v>867</v>
      </c>
      <c t="s">
        <v>4</v>
      </c>
      <c s="26" t="s">
        <v>868</v>
      </c>
      <c s="27" t="s">
        <v>264</v>
      </c>
      <c s="28">
        <v>48</v>
      </c>
      <c s="27">
        <v>0</v>
      </c>
      <c s="27">
        <f>ROUND(G227*H227,6)</f>
      </c>
      <c r="L227" s="29">
        <v>0</v>
      </c>
      <c s="24">
        <f>ROUND(ROUND(L227,2)*ROUND(G227,3),2)</f>
      </c>
      <c s="27" t="s">
        <v>55</v>
      </c>
      <c>
        <f>(M227*21)/100</f>
      </c>
      <c t="s">
        <v>27</v>
      </c>
    </row>
    <row r="228" spans="1:5" ht="12.75" customHeight="1">
      <c r="A228" s="30" t="s">
        <v>56</v>
      </c>
      <c r="E228" s="31" t="s">
        <v>868</v>
      </c>
    </row>
    <row r="229" spans="1:5" ht="12.75" customHeight="1">
      <c r="A229" s="30" t="s">
        <v>57</v>
      </c>
      <c r="E229" s="32" t="s">
        <v>4</v>
      </c>
    </row>
    <row r="230" spans="5:5" ht="12.75" customHeight="1">
      <c r="E230" s="31" t="s">
        <v>58</v>
      </c>
    </row>
    <row r="231" spans="1:16" ht="12.75" customHeight="1">
      <c r="A231" t="s">
        <v>50</v>
      </c>
      <c s="6" t="s">
        <v>227</v>
      </c>
      <c s="6" t="s">
        <v>869</v>
      </c>
      <c t="s">
        <v>4</v>
      </c>
      <c s="26" t="s">
        <v>870</v>
      </c>
      <c s="27" t="s">
        <v>264</v>
      </c>
      <c s="28">
        <v>16</v>
      </c>
      <c s="27">
        <v>0</v>
      </c>
      <c s="27">
        <f>ROUND(G231*H231,6)</f>
      </c>
      <c r="L231" s="29">
        <v>0</v>
      </c>
      <c s="24">
        <f>ROUND(ROUND(L231,2)*ROUND(G231,3),2)</f>
      </c>
      <c s="27" t="s">
        <v>55</v>
      </c>
      <c>
        <f>(M231*21)/100</f>
      </c>
      <c t="s">
        <v>27</v>
      </c>
    </row>
    <row r="232" spans="1:5" ht="12.75" customHeight="1">
      <c r="A232" s="30" t="s">
        <v>56</v>
      </c>
      <c r="E232" s="31" t="s">
        <v>870</v>
      </c>
    </row>
    <row r="233" spans="1:5" ht="12.75" customHeight="1">
      <c r="A233" s="30" t="s">
        <v>57</v>
      </c>
      <c r="E233" s="32" t="s">
        <v>4</v>
      </c>
    </row>
    <row r="234" spans="5:5" ht="12.75" customHeight="1">
      <c r="E234" s="31" t="s">
        <v>58</v>
      </c>
    </row>
    <row r="235" spans="1:16" ht="12.75" customHeight="1">
      <c r="A235" t="s">
        <v>50</v>
      </c>
      <c s="6" t="s">
        <v>230</v>
      </c>
      <c s="6" t="s">
        <v>863</v>
      </c>
      <c t="s">
        <v>4</v>
      </c>
      <c s="26" t="s">
        <v>864</v>
      </c>
      <c s="27" t="s">
        <v>264</v>
      </c>
      <c s="28">
        <v>64</v>
      </c>
      <c s="27">
        <v>0</v>
      </c>
      <c s="27">
        <f>ROUND(G235*H235,6)</f>
      </c>
      <c r="L235" s="29">
        <v>0</v>
      </c>
      <c s="24">
        <f>ROUND(ROUND(L235,2)*ROUND(G235,3),2)</f>
      </c>
      <c s="27" t="s">
        <v>55</v>
      </c>
      <c>
        <f>(M235*21)/100</f>
      </c>
      <c t="s">
        <v>27</v>
      </c>
    </row>
    <row r="236" spans="1:5" ht="12.75" customHeight="1">
      <c r="A236" s="30" t="s">
        <v>56</v>
      </c>
      <c r="E236" s="31" t="s">
        <v>864</v>
      </c>
    </row>
    <row r="237" spans="1:5" ht="12.75" customHeight="1">
      <c r="A237" s="30" t="s">
        <v>57</v>
      </c>
      <c r="E237" s="32" t="s">
        <v>4</v>
      </c>
    </row>
    <row r="238" spans="5:5" ht="12.75" customHeight="1">
      <c r="E238" s="31" t="s">
        <v>58</v>
      </c>
    </row>
    <row r="239" spans="1:16" ht="12.75" customHeight="1">
      <c r="A239" t="s">
        <v>50</v>
      </c>
      <c s="6" t="s">
        <v>233</v>
      </c>
      <c s="6" t="s">
        <v>974</v>
      </c>
      <c t="s">
        <v>4</v>
      </c>
      <c s="26" t="s">
        <v>975</v>
      </c>
      <c s="27" t="s">
        <v>264</v>
      </c>
      <c s="28">
        <v>64</v>
      </c>
      <c s="27">
        <v>0</v>
      </c>
      <c s="27">
        <f>ROUND(G239*H239,6)</f>
      </c>
      <c r="L239" s="29">
        <v>0</v>
      </c>
      <c s="24">
        <f>ROUND(ROUND(L239,2)*ROUND(G239,3),2)</f>
      </c>
      <c s="27" t="s">
        <v>55</v>
      </c>
      <c>
        <f>(M239*21)/100</f>
      </c>
      <c t="s">
        <v>27</v>
      </c>
    </row>
    <row r="240" spans="1:5" ht="12.75" customHeight="1">
      <c r="A240" s="30" t="s">
        <v>56</v>
      </c>
      <c r="E240" s="31" t="s">
        <v>975</v>
      </c>
    </row>
    <row r="241" spans="1:5" ht="12.75" customHeight="1">
      <c r="A241" s="30" t="s">
        <v>57</v>
      </c>
      <c r="E241" s="32" t="s">
        <v>4</v>
      </c>
    </row>
    <row r="242" spans="5:5" ht="12.75" customHeight="1">
      <c r="E242" s="31" t="s">
        <v>58</v>
      </c>
    </row>
    <row r="243" spans="1:16" ht="12.75" customHeight="1">
      <c r="A243" t="s">
        <v>50</v>
      </c>
      <c s="6" t="s">
        <v>236</v>
      </c>
      <c s="6" t="s">
        <v>1835</v>
      </c>
      <c t="s">
        <v>4</v>
      </c>
      <c s="26" t="s">
        <v>1836</v>
      </c>
      <c s="27" t="s">
        <v>264</v>
      </c>
      <c s="28">
        <v>24</v>
      </c>
      <c s="27">
        <v>0</v>
      </c>
      <c s="27">
        <f>ROUND(G243*H243,6)</f>
      </c>
      <c r="L243" s="29">
        <v>0</v>
      </c>
      <c s="24">
        <f>ROUND(ROUND(L243,2)*ROUND(G243,3),2)</f>
      </c>
      <c s="27" t="s">
        <v>55</v>
      </c>
      <c>
        <f>(M243*21)/100</f>
      </c>
      <c t="s">
        <v>27</v>
      </c>
    </row>
    <row r="244" spans="1:5" ht="12.75" customHeight="1">
      <c r="A244" s="30" t="s">
        <v>56</v>
      </c>
      <c r="E244" s="31" t="s">
        <v>1836</v>
      </c>
    </row>
    <row r="245" spans="1:5" ht="12.75" customHeight="1">
      <c r="A245" s="30" t="s">
        <v>57</v>
      </c>
      <c r="E245" s="32" t="s">
        <v>4</v>
      </c>
    </row>
    <row r="246" spans="5:5" ht="12.75" customHeight="1">
      <c r="E246" s="31" t="s">
        <v>58</v>
      </c>
    </row>
    <row r="247" spans="1:16" ht="12.75" customHeight="1">
      <c r="A247" t="s">
        <v>50</v>
      </c>
      <c s="6" t="s">
        <v>239</v>
      </c>
      <c s="6" t="s">
        <v>1492</v>
      </c>
      <c t="s">
        <v>4</v>
      </c>
      <c s="26" t="s">
        <v>1493</v>
      </c>
      <c s="27" t="s">
        <v>82</v>
      </c>
      <c s="28">
        <v>325</v>
      </c>
      <c s="27">
        <v>0</v>
      </c>
      <c s="27">
        <f>ROUND(G247*H247,6)</f>
      </c>
      <c r="L247" s="29">
        <v>0</v>
      </c>
      <c s="24">
        <f>ROUND(ROUND(L247,2)*ROUND(G247,3),2)</f>
      </c>
      <c s="27" t="s">
        <v>55</v>
      </c>
      <c>
        <f>(M247*21)/100</f>
      </c>
      <c t="s">
        <v>27</v>
      </c>
    </row>
    <row r="248" spans="1:5" ht="12.75" customHeight="1">
      <c r="A248" s="30" t="s">
        <v>56</v>
      </c>
      <c r="E248" s="31" t="s">
        <v>1493</v>
      </c>
    </row>
    <row r="249" spans="1:5" ht="12.75" customHeight="1">
      <c r="A249" s="30" t="s">
        <v>57</v>
      </c>
      <c r="E249" s="32" t="s">
        <v>4</v>
      </c>
    </row>
    <row r="250" spans="5:5" ht="12.75" customHeight="1">
      <c r="E250" s="31" t="s">
        <v>58</v>
      </c>
    </row>
    <row r="251" spans="1:16" ht="12.75" customHeight="1">
      <c r="A251" t="s">
        <v>50</v>
      </c>
      <c s="6" t="s">
        <v>243</v>
      </c>
      <c s="6" t="s">
        <v>5278</v>
      </c>
      <c t="s">
        <v>4</v>
      </c>
      <c s="26" t="s">
        <v>5279</v>
      </c>
      <c s="27" t="s">
        <v>98</v>
      </c>
      <c s="28">
        <v>2</v>
      </c>
      <c s="27">
        <v>0</v>
      </c>
      <c s="27">
        <f>ROUND(G251*H251,6)</f>
      </c>
      <c r="L251" s="29">
        <v>0</v>
      </c>
      <c s="24">
        <f>ROUND(ROUND(L251,2)*ROUND(G251,3),2)</f>
      </c>
      <c s="27" t="s">
        <v>55</v>
      </c>
      <c>
        <f>(M251*21)/100</f>
      </c>
      <c t="s">
        <v>27</v>
      </c>
    </row>
    <row r="252" spans="1:5" ht="12.75" customHeight="1">
      <c r="A252" s="30" t="s">
        <v>56</v>
      </c>
      <c r="E252" s="31" t="s">
        <v>5279</v>
      </c>
    </row>
    <row r="253" spans="1:5" ht="12.75" customHeight="1">
      <c r="A253" s="30" t="s">
        <v>57</v>
      </c>
      <c r="E253" s="32" t="s">
        <v>4</v>
      </c>
    </row>
    <row r="254" spans="5:5" ht="12.75" customHeight="1">
      <c r="E254" s="31" t="s">
        <v>58</v>
      </c>
    </row>
    <row r="255" spans="1:16" ht="12.75" customHeight="1">
      <c r="A255" t="s">
        <v>50</v>
      </c>
      <c s="6" t="s">
        <v>246</v>
      </c>
      <c s="6" t="s">
        <v>5280</v>
      </c>
      <c t="s">
        <v>4</v>
      </c>
      <c s="26" t="s">
        <v>119</v>
      </c>
      <c s="27" t="s">
        <v>120</v>
      </c>
      <c s="28">
        <v>96.5</v>
      </c>
      <c s="27">
        <v>0</v>
      </c>
      <c s="27">
        <f>ROUND(G255*H255,6)</f>
      </c>
      <c r="L255" s="29">
        <v>0</v>
      </c>
      <c s="24">
        <f>ROUND(ROUND(L255,2)*ROUND(G255,3),2)</f>
      </c>
      <c s="27" t="s">
        <v>55</v>
      </c>
      <c>
        <f>(M255*21)/100</f>
      </c>
      <c t="s">
        <v>27</v>
      </c>
    </row>
    <row r="256" spans="1:5" ht="12.75" customHeight="1">
      <c r="A256" s="30" t="s">
        <v>56</v>
      </c>
      <c r="E256" s="31" t="s">
        <v>119</v>
      </c>
    </row>
    <row r="257" spans="1:5" ht="12.75" customHeight="1">
      <c r="A257" s="30" t="s">
        <v>57</v>
      </c>
      <c r="E257" s="32" t="s">
        <v>4</v>
      </c>
    </row>
    <row r="258" spans="5:5" ht="12.75" customHeight="1">
      <c r="E258" s="31" t="s">
        <v>58</v>
      </c>
    </row>
    <row r="259" spans="1:16" ht="12.75" customHeight="1">
      <c r="A259" t="s">
        <v>50</v>
      </c>
      <c s="6" t="s">
        <v>249</v>
      </c>
      <c s="6" t="s">
        <v>851</v>
      </c>
      <c t="s">
        <v>4</v>
      </c>
      <c s="26" t="s">
        <v>852</v>
      </c>
      <c s="27" t="s">
        <v>98</v>
      </c>
      <c s="28">
        <v>1</v>
      </c>
      <c s="27">
        <v>0</v>
      </c>
      <c s="27">
        <f>ROUND(G259*H259,6)</f>
      </c>
      <c r="L259" s="29">
        <v>0</v>
      </c>
      <c s="24">
        <f>ROUND(ROUND(L259,2)*ROUND(G259,3),2)</f>
      </c>
      <c s="27" t="s">
        <v>55</v>
      </c>
      <c>
        <f>(M259*21)/100</f>
      </c>
      <c t="s">
        <v>27</v>
      </c>
    </row>
    <row r="260" spans="1:5" ht="12.75" customHeight="1">
      <c r="A260" s="30" t="s">
        <v>56</v>
      </c>
      <c r="E260" s="31" t="s">
        <v>852</v>
      </c>
    </row>
    <row r="261" spans="1:5" ht="12.75" customHeight="1">
      <c r="A261" s="30" t="s">
        <v>57</v>
      </c>
      <c r="E261" s="32" t="s">
        <v>4</v>
      </c>
    </row>
    <row r="262" spans="5:5" ht="12.75" customHeight="1">
      <c r="E262" s="31" t="s">
        <v>58</v>
      </c>
    </row>
    <row r="263" spans="1:16" ht="12.75" customHeight="1">
      <c r="A263" t="s">
        <v>50</v>
      </c>
      <c s="6" t="s">
        <v>252</v>
      </c>
      <c s="6" t="s">
        <v>853</v>
      </c>
      <c t="s">
        <v>4</v>
      </c>
      <c s="26" t="s">
        <v>854</v>
      </c>
      <c s="27" t="s">
        <v>98</v>
      </c>
      <c s="28">
        <v>2</v>
      </c>
      <c s="27">
        <v>0</v>
      </c>
      <c s="27">
        <f>ROUND(G263*H263,6)</f>
      </c>
      <c r="L263" s="29">
        <v>0</v>
      </c>
      <c s="24">
        <f>ROUND(ROUND(L263,2)*ROUND(G263,3),2)</f>
      </c>
      <c s="27" t="s">
        <v>55</v>
      </c>
      <c>
        <f>(M263*21)/100</f>
      </c>
      <c t="s">
        <v>27</v>
      </c>
    </row>
    <row r="264" spans="1:5" ht="12.75" customHeight="1">
      <c r="A264" s="30" t="s">
        <v>56</v>
      </c>
      <c r="E264" s="31" t="s">
        <v>854</v>
      </c>
    </row>
    <row r="265" spans="1:5" ht="12.75" customHeight="1">
      <c r="A265" s="30" t="s">
        <v>57</v>
      </c>
      <c r="E265" s="32" t="s">
        <v>4</v>
      </c>
    </row>
    <row r="266" spans="5:5" ht="12.75" customHeight="1">
      <c r="E266" s="31" t="s">
        <v>58</v>
      </c>
    </row>
    <row r="267" spans="1:16" ht="12.75" customHeight="1">
      <c r="A267" t="s">
        <v>50</v>
      </c>
      <c s="6" t="s">
        <v>255</v>
      </c>
      <c s="6" t="s">
        <v>855</v>
      </c>
      <c t="s">
        <v>4</v>
      </c>
      <c s="26" t="s">
        <v>856</v>
      </c>
      <c s="27" t="s">
        <v>98</v>
      </c>
      <c s="28">
        <v>1</v>
      </c>
      <c s="27">
        <v>0</v>
      </c>
      <c s="27">
        <f>ROUND(G267*H267,6)</f>
      </c>
      <c r="L267" s="29">
        <v>0</v>
      </c>
      <c s="24">
        <f>ROUND(ROUND(L267,2)*ROUND(G267,3),2)</f>
      </c>
      <c s="27" t="s">
        <v>55</v>
      </c>
      <c>
        <f>(M267*21)/100</f>
      </c>
      <c t="s">
        <v>27</v>
      </c>
    </row>
    <row r="268" spans="1:5" ht="12.75" customHeight="1">
      <c r="A268" s="30" t="s">
        <v>56</v>
      </c>
      <c r="E268" s="31" t="s">
        <v>856</v>
      </c>
    </row>
    <row r="269" spans="1:5" ht="12.75" customHeight="1">
      <c r="A269" s="30" t="s">
        <v>57</v>
      </c>
      <c r="E269" s="32" t="s">
        <v>4</v>
      </c>
    </row>
    <row r="270" spans="5:5" ht="12.75" customHeight="1">
      <c r="E270" s="31" t="s">
        <v>4</v>
      </c>
    </row>
    <row r="271" spans="1:13" ht="12.75" customHeight="1">
      <c r="A271" t="s">
        <v>47</v>
      </c>
      <c r="C271" s="7" t="s">
        <v>1530</v>
      </c>
      <c r="E271" s="25" t="s">
        <v>5281</v>
      </c>
      <c r="J271" s="24">
        <f>0</f>
      </c>
      <c s="24">
        <f>0</f>
      </c>
      <c s="24">
        <f>0+L272</f>
      </c>
      <c s="24">
        <f>0+M272</f>
      </c>
    </row>
    <row r="272" spans="1:16" ht="12.75" customHeight="1">
      <c r="A272" t="s">
        <v>50</v>
      </c>
      <c s="6" t="s">
        <v>258</v>
      </c>
      <c s="6" t="s">
        <v>5282</v>
      </c>
      <c t="s">
        <v>4</v>
      </c>
      <c s="26" t="s">
        <v>5283</v>
      </c>
      <c s="27" t="s">
        <v>66</v>
      </c>
      <c s="28">
        <v>0.35</v>
      </c>
      <c s="27">
        <v>0</v>
      </c>
      <c s="27">
        <f>ROUND(G272*H272,6)</f>
      </c>
      <c r="L272" s="29">
        <v>0</v>
      </c>
      <c s="24">
        <f>ROUND(ROUND(L272,2)*ROUND(G272,3),2)</f>
      </c>
      <c s="27" t="s">
        <v>55</v>
      </c>
      <c>
        <f>(M272*21)/100</f>
      </c>
      <c t="s">
        <v>27</v>
      </c>
    </row>
    <row r="273" spans="1:5" ht="12.75" customHeight="1">
      <c r="A273" s="30" t="s">
        <v>56</v>
      </c>
      <c r="E273" s="31" t="s">
        <v>5283</v>
      </c>
    </row>
    <row r="274" spans="1:5" ht="12.75" customHeight="1">
      <c r="A274" s="30" t="s">
        <v>57</v>
      </c>
      <c r="E274" s="32" t="s">
        <v>4</v>
      </c>
    </row>
    <row r="275" spans="5:5" ht="12.75" customHeight="1">
      <c r="E275"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P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5286</v>
      </c>
      <c r="E8" s="23" t="s">
        <v>5287</v>
      </c>
      <c r="J8" s="22">
        <f>0+J9+J30+J51+J56+J61+J66+J71+J132+J301</f>
      </c>
      <c s="22">
        <f>0+K9+K30+K51+K56+K61+K66+K71+K132+K301</f>
      </c>
      <c s="22">
        <f>0+L9+L30+L51+L56+L61+L66+L71+L132+L301</f>
      </c>
      <c s="22">
        <f>0+M9+M30+M51+M56+M61+M66+M71+M132+M301</f>
      </c>
    </row>
    <row r="9" spans="1:13" ht="12.75" customHeight="1">
      <c r="A9" t="s">
        <v>47</v>
      </c>
      <c r="C9" s="7" t="s">
        <v>48</v>
      </c>
      <c r="E9" s="25" t="s">
        <v>49</v>
      </c>
      <c r="J9" s="24">
        <f>0</f>
      </c>
      <c s="24">
        <f>0</f>
      </c>
      <c s="24">
        <f>0+L10+L14+L18+L22+L26</f>
      </c>
      <c s="24">
        <f>0+M10+M14+M18+M22+M26</f>
      </c>
    </row>
    <row r="10" spans="1:16" ht="12.75" customHeight="1">
      <c r="A10" t="s">
        <v>50</v>
      </c>
      <c s="6" t="s">
        <v>51</v>
      </c>
      <c s="6" t="s">
        <v>52</v>
      </c>
      <c t="s">
        <v>4</v>
      </c>
      <c s="26" t="s">
        <v>53</v>
      </c>
      <c s="27" t="s">
        <v>54</v>
      </c>
      <c s="28">
        <v>14.166</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2242</v>
      </c>
      <c t="s">
        <v>4</v>
      </c>
      <c s="26" t="s">
        <v>1044</v>
      </c>
      <c s="27" t="s">
        <v>54</v>
      </c>
      <c s="28">
        <v>20.64</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4</v>
      </c>
    </row>
    <row r="17" spans="5:5" ht="12.75" customHeight="1">
      <c r="E17" s="31" t="s">
        <v>58</v>
      </c>
    </row>
    <row r="18" spans="1:16" ht="12.75" customHeight="1">
      <c r="A18" t="s">
        <v>50</v>
      </c>
      <c s="6" t="s">
        <v>25</v>
      </c>
      <c s="6" t="s">
        <v>273</v>
      </c>
      <c t="s">
        <v>4</v>
      </c>
      <c s="26" t="s">
        <v>274</v>
      </c>
      <c s="27" t="s">
        <v>54</v>
      </c>
      <c s="28">
        <v>2.7</v>
      </c>
      <c s="27">
        <v>0</v>
      </c>
      <c s="27">
        <f>ROUND(G18*H18,6)</f>
      </c>
      <c r="L18" s="29">
        <v>0</v>
      </c>
      <c s="24">
        <f>ROUND(ROUND(L18,2)*ROUND(G18,3),2)</f>
      </c>
      <c s="27" t="s">
        <v>55</v>
      </c>
      <c>
        <f>(M18*21)/100</f>
      </c>
      <c t="s">
        <v>27</v>
      </c>
    </row>
    <row r="19" spans="1:5" ht="12.75" customHeight="1">
      <c r="A19" s="30" t="s">
        <v>56</v>
      </c>
      <c r="E19" s="31" t="s">
        <v>274</v>
      </c>
    </row>
    <row r="20" spans="1:5" ht="12.75" customHeight="1">
      <c r="A20" s="30" t="s">
        <v>57</v>
      </c>
      <c r="E20" s="32" t="s">
        <v>4</v>
      </c>
    </row>
    <row r="21" spans="5:5" ht="12.75" customHeight="1">
      <c r="E21" s="31" t="s">
        <v>58</v>
      </c>
    </row>
    <row r="22" spans="1:16" ht="12.75" customHeight="1">
      <c r="A22" t="s">
        <v>50</v>
      </c>
      <c s="6" t="s">
        <v>68</v>
      </c>
      <c s="6" t="s">
        <v>1889</v>
      </c>
      <c t="s">
        <v>4</v>
      </c>
      <c s="26" t="s">
        <v>1890</v>
      </c>
      <c s="27" t="s">
        <v>54</v>
      </c>
      <c s="28">
        <v>0.024</v>
      </c>
      <c s="27">
        <v>0</v>
      </c>
      <c s="27">
        <f>ROUND(G22*H22,6)</f>
      </c>
      <c r="L22" s="29">
        <v>0</v>
      </c>
      <c s="24">
        <f>ROUND(ROUND(L22,2)*ROUND(G22,3),2)</f>
      </c>
      <c s="27" t="s">
        <v>55</v>
      </c>
      <c>
        <f>(M22*21)/100</f>
      </c>
      <c t="s">
        <v>27</v>
      </c>
    </row>
    <row r="23" spans="1:5" ht="12.75" customHeight="1">
      <c r="A23" s="30" t="s">
        <v>56</v>
      </c>
      <c r="E23" s="31" t="s">
        <v>1890</v>
      </c>
    </row>
    <row r="24" spans="1:5" ht="12.75" customHeight="1">
      <c r="A24" s="30" t="s">
        <v>57</v>
      </c>
      <c r="E24" s="32" t="s">
        <v>4</v>
      </c>
    </row>
    <row r="25" spans="5:5" ht="12.75" customHeight="1">
      <c r="E25" s="31" t="s">
        <v>58</v>
      </c>
    </row>
    <row r="26" spans="1:16" ht="12.75" customHeight="1">
      <c r="A26" t="s">
        <v>50</v>
      </c>
      <c s="6" t="s">
        <v>71</v>
      </c>
      <c s="6" t="s">
        <v>5288</v>
      </c>
      <c t="s">
        <v>4</v>
      </c>
      <c s="26" t="s">
        <v>5289</v>
      </c>
      <c s="27" t="s">
        <v>54</v>
      </c>
      <c s="28">
        <v>0.4</v>
      </c>
      <c s="27">
        <v>0</v>
      </c>
      <c s="27">
        <f>ROUND(G26*H26,6)</f>
      </c>
      <c r="L26" s="29">
        <v>0</v>
      </c>
      <c s="24">
        <f>ROUND(ROUND(L26,2)*ROUND(G26,3),2)</f>
      </c>
      <c s="27" t="s">
        <v>55</v>
      </c>
      <c>
        <f>(M26*21)/100</f>
      </c>
      <c t="s">
        <v>27</v>
      </c>
    </row>
    <row r="27" spans="1:5" ht="12.75" customHeight="1">
      <c r="A27" s="30" t="s">
        <v>56</v>
      </c>
      <c r="E27" s="31" t="s">
        <v>5289</v>
      </c>
    </row>
    <row r="28" spans="1:5" ht="12.75" customHeight="1">
      <c r="A28" s="30" t="s">
        <v>57</v>
      </c>
      <c r="E28" s="32" t="s">
        <v>4</v>
      </c>
    </row>
    <row r="29" spans="5:5" ht="12.75" customHeight="1">
      <c r="E29" s="31" t="s">
        <v>58</v>
      </c>
    </row>
    <row r="30" spans="1:13" ht="12.75" customHeight="1">
      <c r="A30" t="s">
        <v>47</v>
      </c>
      <c r="C30" s="7" t="s">
        <v>95</v>
      </c>
      <c r="E30" s="25" t="s">
        <v>5236</v>
      </c>
      <c r="J30" s="24">
        <f>0</f>
      </c>
      <c s="24">
        <f>0</f>
      </c>
      <c s="24">
        <f>0+L31+L35+L39+L43+L47</f>
      </c>
      <c s="24">
        <f>0+M31+M35+M39+M43+M47</f>
      </c>
    </row>
    <row r="31" spans="1:16" ht="12.75" customHeight="1">
      <c r="A31" t="s">
        <v>50</v>
      </c>
      <c s="6" t="s">
        <v>26</v>
      </c>
      <c s="6" t="s">
        <v>72</v>
      </c>
      <c t="s">
        <v>4</v>
      </c>
      <c s="26" t="s">
        <v>73</v>
      </c>
      <c s="27" t="s">
        <v>66</v>
      </c>
      <c s="28">
        <v>168.492</v>
      </c>
      <c s="27">
        <v>0</v>
      </c>
      <c s="27">
        <f>ROUND(G31*H31,6)</f>
      </c>
      <c r="L31" s="29">
        <v>0</v>
      </c>
      <c s="24">
        <f>ROUND(ROUND(L31,2)*ROUND(G31,3),2)</f>
      </c>
      <c s="27" t="s">
        <v>55</v>
      </c>
      <c>
        <f>(M31*21)/100</f>
      </c>
      <c t="s">
        <v>27</v>
      </c>
    </row>
    <row r="32" spans="1:5" ht="12.75" customHeight="1">
      <c r="A32" s="30" t="s">
        <v>56</v>
      </c>
      <c r="E32" s="31" t="s">
        <v>73</v>
      </c>
    </row>
    <row r="33" spans="1:5" ht="12.75" customHeight="1">
      <c r="A33" s="30" t="s">
        <v>57</v>
      </c>
      <c r="E33" s="32" t="s">
        <v>4</v>
      </c>
    </row>
    <row r="34" spans="5:5" ht="12.75" customHeight="1">
      <c r="E34" s="31" t="s">
        <v>67</v>
      </c>
    </row>
    <row r="35" spans="1:16" ht="12.75" customHeight="1">
      <c r="A35" t="s">
        <v>50</v>
      </c>
      <c s="6" t="s">
        <v>76</v>
      </c>
      <c s="6" t="s">
        <v>2391</v>
      </c>
      <c t="s">
        <v>4</v>
      </c>
      <c s="26" t="s">
        <v>1522</v>
      </c>
      <c s="27" t="s">
        <v>66</v>
      </c>
      <c s="28">
        <v>3.51</v>
      </c>
      <c s="27">
        <v>0</v>
      </c>
      <c s="27">
        <f>ROUND(G35*H35,6)</f>
      </c>
      <c r="L35" s="29">
        <v>0</v>
      </c>
      <c s="24">
        <f>ROUND(ROUND(L35,2)*ROUND(G35,3),2)</f>
      </c>
      <c s="27" t="s">
        <v>55</v>
      </c>
      <c>
        <f>(M35*21)/100</f>
      </c>
      <c t="s">
        <v>27</v>
      </c>
    </row>
    <row r="36" spans="1:5" ht="12.75" customHeight="1">
      <c r="A36" s="30" t="s">
        <v>56</v>
      </c>
      <c r="E36" s="31" t="s">
        <v>1522</v>
      </c>
    </row>
    <row r="37" spans="1:5" ht="12.75" customHeight="1">
      <c r="A37" s="30" t="s">
        <v>57</v>
      </c>
      <c r="E37" s="32" t="s">
        <v>4</v>
      </c>
    </row>
    <row r="38" spans="5:5" ht="12.75" customHeight="1">
      <c r="E38" s="31" t="s">
        <v>58</v>
      </c>
    </row>
    <row r="39" spans="1:16" ht="12.75" customHeight="1">
      <c r="A39" t="s">
        <v>50</v>
      </c>
      <c s="6" t="s">
        <v>79</v>
      </c>
      <c s="6" t="s">
        <v>64</v>
      </c>
      <c t="s">
        <v>4</v>
      </c>
      <c s="26" t="s">
        <v>65</v>
      </c>
      <c s="27" t="s">
        <v>66</v>
      </c>
      <c s="28">
        <v>1.33</v>
      </c>
      <c s="27">
        <v>0</v>
      </c>
      <c s="27">
        <f>ROUND(G39*H39,6)</f>
      </c>
      <c r="L39" s="29">
        <v>0</v>
      </c>
      <c s="24">
        <f>ROUND(ROUND(L39,2)*ROUND(G39,3),2)</f>
      </c>
      <c s="27" t="s">
        <v>55</v>
      </c>
      <c>
        <f>(M39*21)/100</f>
      </c>
      <c t="s">
        <v>27</v>
      </c>
    </row>
    <row r="40" spans="1:5" ht="12.75" customHeight="1">
      <c r="A40" s="30" t="s">
        <v>56</v>
      </c>
      <c r="E40" s="31" t="s">
        <v>65</v>
      </c>
    </row>
    <row r="41" spans="1:5" ht="12.75" customHeight="1">
      <c r="A41" s="30" t="s">
        <v>57</v>
      </c>
      <c r="E41" s="32" t="s">
        <v>4</v>
      </c>
    </row>
    <row r="42" spans="5:5" ht="12.75" customHeight="1">
      <c r="E42" s="31" t="s">
        <v>58</v>
      </c>
    </row>
    <row r="43" spans="1:16" ht="12.75" customHeight="1">
      <c r="A43" t="s">
        <v>50</v>
      </c>
      <c s="6" t="s">
        <v>83</v>
      </c>
      <c s="6" t="s">
        <v>708</v>
      </c>
      <c t="s">
        <v>4</v>
      </c>
      <c s="26" t="s">
        <v>709</v>
      </c>
      <c s="27" t="s">
        <v>66</v>
      </c>
      <c s="28">
        <v>4.36</v>
      </c>
      <c s="27">
        <v>0</v>
      </c>
      <c s="27">
        <f>ROUND(G43*H43,6)</f>
      </c>
      <c r="L43" s="29">
        <v>0</v>
      </c>
      <c s="24">
        <f>ROUND(ROUND(L43,2)*ROUND(G43,3),2)</f>
      </c>
      <c s="27" t="s">
        <v>55</v>
      </c>
      <c>
        <f>(M43*21)/100</f>
      </c>
      <c t="s">
        <v>27</v>
      </c>
    </row>
    <row r="44" spans="1:5" ht="12.75" customHeight="1">
      <c r="A44" s="30" t="s">
        <v>56</v>
      </c>
      <c r="E44" s="31" t="s">
        <v>709</v>
      </c>
    </row>
    <row r="45" spans="1:5" ht="12.75" customHeight="1">
      <c r="A45" s="30" t="s">
        <v>57</v>
      </c>
      <c r="E45" s="32" t="s">
        <v>4</v>
      </c>
    </row>
    <row r="46" spans="5:5" ht="12.75" customHeight="1">
      <c r="E46" s="31" t="s">
        <v>58</v>
      </c>
    </row>
    <row r="47" spans="1:16" ht="12.75" customHeight="1">
      <c r="A47" t="s">
        <v>50</v>
      </c>
      <c s="6" t="s">
        <v>86</v>
      </c>
      <c s="6" t="s">
        <v>2393</v>
      </c>
      <c t="s">
        <v>4</v>
      </c>
      <c s="26" t="s">
        <v>1524</v>
      </c>
      <c s="27" t="s">
        <v>66</v>
      </c>
      <c s="28">
        <v>15.74</v>
      </c>
      <c s="27">
        <v>0</v>
      </c>
      <c s="27">
        <f>ROUND(G47*H47,6)</f>
      </c>
      <c r="L47" s="29">
        <v>0</v>
      </c>
      <c s="24">
        <f>ROUND(ROUND(L47,2)*ROUND(G47,3),2)</f>
      </c>
      <c s="27" t="s">
        <v>55</v>
      </c>
      <c>
        <f>(M47*21)/100</f>
      </c>
      <c t="s">
        <v>27</v>
      </c>
    </row>
    <row r="48" spans="1:5" ht="12.75" customHeight="1">
      <c r="A48" s="30" t="s">
        <v>56</v>
      </c>
      <c r="E48" s="31" t="s">
        <v>1524</v>
      </c>
    </row>
    <row r="49" spans="1:5" ht="12.75" customHeight="1">
      <c r="A49" s="30" t="s">
        <v>57</v>
      </c>
      <c r="E49" s="32" t="s">
        <v>4</v>
      </c>
    </row>
    <row r="50" spans="5:5" ht="12.75" customHeight="1">
      <c r="E50" s="31" t="s">
        <v>58</v>
      </c>
    </row>
    <row r="51" spans="1:13" ht="12.75" customHeight="1">
      <c r="A51" t="s">
        <v>47</v>
      </c>
      <c r="C51" s="7" t="s">
        <v>108</v>
      </c>
      <c r="E51" s="25" t="s">
        <v>5237</v>
      </c>
      <c r="J51" s="24">
        <f>0</f>
      </c>
      <c s="24">
        <f>0</f>
      </c>
      <c s="24">
        <f>0+L52</f>
      </c>
      <c s="24">
        <f>0+M52</f>
      </c>
    </row>
    <row r="52" spans="1:16" ht="12.75" customHeight="1">
      <c r="A52" t="s">
        <v>50</v>
      </c>
      <c s="6" t="s">
        <v>89</v>
      </c>
      <c s="6" t="s">
        <v>77</v>
      </c>
      <c t="s">
        <v>4</v>
      </c>
      <c s="26" t="s">
        <v>78</v>
      </c>
      <c s="27" t="s">
        <v>66</v>
      </c>
      <c s="28">
        <v>71.53</v>
      </c>
      <c s="27">
        <v>0</v>
      </c>
      <c s="27">
        <f>ROUND(G52*H52,6)</f>
      </c>
      <c r="L52" s="29">
        <v>0</v>
      </c>
      <c s="24">
        <f>ROUND(ROUND(L52,2)*ROUND(G52,3),2)</f>
      </c>
      <c s="27" t="s">
        <v>55</v>
      </c>
      <c>
        <f>(M52*21)/100</f>
      </c>
      <c t="s">
        <v>27</v>
      </c>
    </row>
    <row r="53" spans="1:5" ht="12.75" customHeight="1">
      <c r="A53" s="30" t="s">
        <v>56</v>
      </c>
      <c r="E53" s="31" t="s">
        <v>78</v>
      </c>
    </row>
    <row r="54" spans="1:5" ht="12.75" customHeight="1">
      <c r="A54" s="30" t="s">
        <v>57</v>
      </c>
      <c r="E54" s="32" t="s">
        <v>4</v>
      </c>
    </row>
    <row r="55" spans="5:5" ht="12.75" customHeight="1">
      <c r="E55" s="31" t="s">
        <v>67</v>
      </c>
    </row>
    <row r="56" spans="1:13" ht="12.75" customHeight="1">
      <c r="A56" t="s">
        <v>47</v>
      </c>
      <c r="C56" s="7" t="s">
        <v>111</v>
      </c>
      <c r="E56" s="25" t="s">
        <v>5238</v>
      </c>
      <c r="J56" s="24">
        <f>0</f>
      </c>
      <c s="24">
        <f>0</f>
      </c>
      <c s="24">
        <f>0+L57</f>
      </c>
      <c s="24">
        <f>0+M57</f>
      </c>
    </row>
    <row r="57" spans="1:16" ht="12.75" customHeight="1">
      <c r="A57" t="s">
        <v>50</v>
      </c>
      <c s="6" t="s">
        <v>92</v>
      </c>
      <c s="6" t="s">
        <v>2522</v>
      </c>
      <c t="s">
        <v>4</v>
      </c>
      <c s="26" t="s">
        <v>2523</v>
      </c>
      <c s="27" t="s">
        <v>782</v>
      </c>
      <c s="28">
        <v>79.5</v>
      </c>
      <c s="27">
        <v>0</v>
      </c>
      <c s="27">
        <f>ROUND(G57*H57,6)</f>
      </c>
      <c r="L57" s="29">
        <v>0</v>
      </c>
      <c s="24">
        <f>ROUND(ROUND(L57,2)*ROUND(G57,3),2)</f>
      </c>
      <c s="27" t="s">
        <v>55</v>
      </c>
      <c>
        <f>(M57*21)/100</f>
      </c>
      <c t="s">
        <v>27</v>
      </c>
    </row>
    <row r="58" spans="1:5" ht="12.75" customHeight="1">
      <c r="A58" s="30" t="s">
        <v>56</v>
      </c>
      <c r="E58" s="31" t="s">
        <v>2523</v>
      </c>
    </row>
    <row r="59" spans="1:5" ht="12.75" customHeight="1">
      <c r="A59" s="30" t="s">
        <v>57</v>
      </c>
      <c r="E59" s="32" t="s">
        <v>4</v>
      </c>
    </row>
    <row r="60" spans="5:5" ht="12.75" customHeight="1">
      <c r="E60" s="31" t="s">
        <v>58</v>
      </c>
    </row>
    <row r="61" spans="1:13" ht="12.75" customHeight="1">
      <c r="A61" t="s">
        <v>47</v>
      </c>
      <c r="C61" s="7" t="s">
        <v>27</v>
      </c>
      <c r="E61" s="25" t="s">
        <v>2657</v>
      </c>
      <c r="J61" s="24">
        <f>0</f>
      </c>
      <c s="24">
        <f>0</f>
      </c>
      <c s="24">
        <f>0+L62</f>
      </c>
      <c s="24">
        <f>0+M62</f>
      </c>
    </row>
    <row r="62" spans="1:16" ht="12.75" customHeight="1">
      <c r="A62" t="s">
        <v>50</v>
      </c>
      <c s="6" t="s">
        <v>95</v>
      </c>
      <c s="6" t="s">
        <v>5290</v>
      </c>
      <c t="s">
        <v>4</v>
      </c>
      <c s="26" t="s">
        <v>5291</v>
      </c>
      <c s="27" t="s">
        <v>66</v>
      </c>
      <c s="28">
        <v>4.36</v>
      </c>
      <c s="27">
        <v>0</v>
      </c>
      <c s="27">
        <f>ROUND(G62*H62,6)</f>
      </c>
      <c r="L62" s="29">
        <v>0</v>
      </c>
      <c s="24">
        <f>ROUND(ROUND(L62,2)*ROUND(G62,3),2)</f>
      </c>
      <c s="27" t="s">
        <v>55</v>
      </c>
      <c>
        <f>(M62*21)/100</f>
      </c>
      <c t="s">
        <v>27</v>
      </c>
    </row>
    <row r="63" spans="1:5" ht="12.75" customHeight="1">
      <c r="A63" s="30" t="s">
        <v>56</v>
      </c>
      <c r="E63" s="31" t="s">
        <v>5291</v>
      </c>
    </row>
    <row r="64" spans="1:5" ht="12.75" customHeight="1">
      <c r="A64" s="30" t="s">
        <v>57</v>
      </c>
      <c r="E64" s="32" t="s">
        <v>4</v>
      </c>
    </row>
    <row r="65" spans="5:5" ht="12.75" customHeight="1">
      <c r="E65" s="31" t="s">
        <v>5292</v>
      </c>
    </row>
    <row r="66" spans="1:13" ht="12.75" customHeight="1">
      <c r="A66" t="s">
        <v>47</v>
      </c>
      <c r="C66" s="7" t="s">
        <v>71</v>
      </c>
      <c r="E66" s="25" t="s">
        <v>2553</v>
      </c>
      <c r="J66" s="24">
        <f>0</f>
      </c>
      <c s="24">
        <f>0</f>
      </c>
      <c s="24">
        <f>0+L67</f>
      </c>
      <c s="24">
        <f>0+M67</f>
      </c>
    </row>
    <row r="67" spans="1:16" ht="12.75" customHeight="1">
      <c r="A67" t="s">
        <v>50</v>
      </c>
      <c s="6" t="s">
        <v>99</v>
      </c>
      <c s="6" t="s">
        <v>5293</v>
      </c>
      <c t="s">
        <v>4</v>
      </c>
      <c s="26" t="s">
        <v>5294</v>
      </c>
      <c s="27" t="s">
        <v>782</v>
      </c>
      <c s="28">
        <v>24</v>
      </c>
      <c s="27">
        <v>0</v>
      </c>
      <c s="27">
        <f>ROUND(G67*H67,6)</f>
      </c>
      <c r="L67" s="29">
        <v>0</v>
      </c>
      <c s="24">
        <f>ROUND(ROUND(L67,2)*ROUND(G67,3),2)</f>
      </c>
      <c s="27" t="s">
        <v>55</v>
      </c>
      <c>
        <f>(M67*21)/100</f>
      </c>
      <c t="s">
        <v>27</v>
      </c>
    </row>
    <row r="68" spans="1:5" ht="12.75" customHeight="1">
      <c r="A68" s="30" t="s">
        <v>56</v>
      </c>
      <c r="E68" s="31" t="s">
        <v>5294</v>
      </c>
    </row>
    <row r="69" spans="1:5" ht="12.75" customHeight="1">
      <c r="A69" s="30" t="s">
        <v>57</v>
      </c>
      <c r="E69" s="32" t="s">
        <v>4</v>
      </c>
    </row>
    <row r="70" spans="5:5" ht="12.75" customHeight="1">
      <c r="E70" s="31" t="s">
        <v>58</v>
      </c>
    </row>
    <row r="71" spans="1:13" ht="12.75" customHeight="1">
      <c r="A71" t="s">
        <v>47</v>
      </c>
      <c r="C71" s="7" t="s">
        <v>376</v>
      </c>
      <c r="E71" s="25" t="s">
        <v>1945</v>
      </c>
      <c r="J71" s="24">
        <f>0</f>
      </c>
      <c s="24">
        <f>0</f>
      </c>
      <c s="24">
        <f>0+L72+L76+L80+L84+L88+L92+L96+L100+L104+L108+L112+L116+L120+L124+L128</f>
      </c>
      <c s="24">
        <f>0+M72+M76+M80+M84+M88+M92+M96+M100+M104+M108+M112+M116+M120+M124+M128</f>
      </c>
    </row>
    <row r="72" spans="1:16" ht="12.75" customHeight="1">
      <c r="A72" t="s">
        <v>50</v>
      </c>
      <c s="6" t="s">
        <v>102</v>
      </c>
      <c s="6" t="s">
        <v>84</v>
      </c>
      <c t="s">
        <v>4</v>
      </c>
      <c s="26" t="s">
        <v>85</v>
      </c>
      <c s="27" t="s">
        <v>82</v>
      </c>
      <c s="28">
        <v>163</v>
      </c>
      <c s="27">
        <v>0</v>
      </c>
      <c s="27">
        <f>ROUND(G72*H72,6)</f>
      </c>
      <c r="L72" s="29">
        <v>0</v>
      </c>
      <c s="24">
        <f>ROUND(ROUND(L72,2)*ROUND(G72,3),2)</f>
      </c>
      <c s="27" t="s">
        <v>55</v>
      </c>
      <c>
        <f>(M72*21)/100</f>
      </c>
      <c t="s">
        <v>27</v>
      </c>
    </row>
    <row r="73" spans="1:5" ht="12.75" customHeight="1">
      <c r="A73" s="30" t="s">
        <v>56</v>
      </c>
      <c r="E73" s="31" t="s">
        <v>85</v>
      </c>
    </row>
    <row r="74" spans="1:5" ht="12.75" customHeight="1">
      <c r="A74" s="30" t="s">
        <v>57</v>
      </c>
      <c r="E74" s="32" t="s">
        <v>4</v>
      </c>
    </row>
    <row r="75" spans="5:5" ht="12.75" customHeight="1">
      <c r="E75" s="31" t="s">
        <v>58</v>
      </c>
    </row>
    <row r="76" spans="1:16" ht="12.75" customHeight="1">
      <c r="A76" t="s">
        <v>50</v>
      </c>
      <c s="6" t="s">
        <v>105</v>
      </c>
      <c s="6" t="s">
        <v>5239</v>
      </c>
      <c t="s">
        <v>4</v>
      </c>
      <c s="26" t="s">
        <v>5240</v>
      </c>
      <c s="27" t="s">
        <v>82</v>
      </c>
      <c s="28">
        <v>83</v>
      </c>
      <c s="27">
        <v>0</v>
      </c>
      <c s="27">
        <f>ROUND(G76*H76,6)</f>
      </c>
      <c r="L76" s="29">
        <v>0</v>
      </c>
      <c s="24">
        <f>ROUND(ROUND(L76,2)*ROUND(G76,3),2)</f>
      </c>
      <c s="27" t="s">
        <v>55</v>
      </c>
      <c>
        <f>(M76*21)/100</f>
      </c>
      <c t="s">
        <v>27</v>
      </c>
    </row>
    <row r="77" spans="1:5" ht="12.75" customHeight="1">
      <c r="A77" s="30" t="s">
        <v>56</v>
      </c>
      <c r="E77" s="31" t="s">
        <v>5240</v>
      </c>
    </row>
    <row r="78" spans="1:5" ht="12.75" customHeight="1">
      <c r="A78" s="30" t="s">
        <v>57</v>
      </c>
      <c r="E78" s="32" t="s">
        <v>4</v>
      </c>
    </row>
    <row r="79" spans="5:5" ht="12.75" customHeight="1">
      <c r="E79" s="31" t="s">
        <v>58</v>
      </c>
    </row>
    <row r="80" spans="1:16" ht="12.75" customHeight="1">
      <c r="A80" t="s">
        <v>50</v>
      </c>
      <c s="6" t="s">
        <v>108</v>
      </c>
      <c s="6" t="s">
        <v>5241</v>
      </c>
      <c t="s">
        <v>4</v>
      </c>
      <c s="26" t="s">
        <v>5242</v>
      </c>
      <c s="27" t="s">
        <v>82</v>
      </c>
      <c s="28">
        <v>180</v>
      </c>
      <c s="27">
        <v>0</v>
      </c>
      <c s="27">
        <f>ROUND(G80*H80,6)</f>
      </c>
      <c r="L80" s="29">
        <v>0</v>
      </c>
      <c s="24">
        <f>ROUND(ROUND(L80,2)*ROUND(G80,3),2)</f>
      </c>
      <c s="27" t="s">
        <v>55</v>
      </c>
      <c>
        <f>(M80*21)/100</f>
      </c>
      <c t="s">
        <v>27</v>
      </c>
    </row>
    <row r="81" spans="1:5" ht="12.75" customHeight="1">
      <c r="A81" s="30" t="s">
        <v>56</v>
      </c>
      <c r="E81" s="31" t="s">
        <v>5242</v>
      </c>
    </row>
    <row r="82" spans="1:5" ht="12.75" customHeight="1">
      <c r="A82" s="30" t="s">
        <v>57</v>
      </c>
      <c r="E82" s="32" t="s">
        <v>4</v>
      </c>
    </row>
    <row r="83" spans="5:5" ht="12.75" customHeight="1">
      <c r="E83" s="31" t="s">
        <v>58</v>
      </c>
    </row>
    <row r="84" spans="1:16" ht="12.75" customHeight="1">
      <c r="A84" t="s">
        <v>50</v>
      </c>
      <c s="6" t="s">
        <v>111</v>
      </c>
      <c s="6" t="s">
        <v>93</v>
      </c>
      <c t="s">
        <v>4</v>
      </c>
      <c s="26" t="s">
        <v>94</v>
      </c>
      <c s="27" t="s">
        <v>82</v>
      </c>
      <c s="28">
        <v>33</v>
      </c>
      <c s="27">
        <v>0</v>
      </c>
      <c s="27">
        <f>ROUND(G84*H84,6)</f>
      </c>
      <c r="L84" s="29">
        <v>0</v>
      </c>
      <c s="24">
        <f>ROUND(ROUND(L84,2)*ROUND(G84,3),2)</f>
      </c>
      <c s="27" t="s">
        <v>55</v>
      </c>
      <c>
        <f>(M84*21)/100</f>
      </c>
      <c t="s">
        <v>27</v>
      </c>
    </row>
    <row r="85" spans="1:5" ht="12.75" customHeight="1">
      <c r="A85" s="30" t="s">
        <v>56</v>
      </c>
      <c r="E85" s="31" t="s">
        <v>94</v>
      </c>
    </row>
    <row r="86" spans="1:5" ht="12.75" customHeight="1">
      <c r="A86" s="30" t="s">
        <v>57</v>
      </c>
      <c r="E86" s="32" t="s">
        <v>4</v>
      </c>
    </row>
    <row r="87" spans="5:5" ht="12.75" customHeight="1">
      <c r="E87" s="31" t="s">
        <v>58</v>
      </c>
    </row>
    <row r="88" spans="1:16" ht="12.75" customHeight="1">
      <c r="A88" t="s">
        <v>50</v>
      </c>
      <c s="6" t="s">
        <v>114</v>
      </c>
      <c s="6" t="s">
        <v>5295</v>
      </c>
      <c t="s">
        <v>4</v>
      </c>
      <c s="26" t="s">
        <v>5244</v>
      </c>
      <c s="27" t="s">
        <v>82</v>
      </c>
      <c s="28">
        <v>33</v>
      </c>
      <c s="27">
        <v>0</v>
      </c>
      <c s="27">
        <f>ROUND(G88*H88,6)</f>
      </c>
      <c r="L88" s="29">
        <v>0</v>
      </c>
      <c s="24">
        <f>ROUND(ROUND(L88,2)*ROUND(G88,3),2)</f>
      </c>
      <c s="27" t="s">
        <v>55</v>
      </c>
      <c>
        <f>(M88*21)/100</f>
      </c>
      <c t="s">
        <v>27</v>
      </c>
    </row>
    <row r="89" spans="1:5" ht="12.75" customHeight="1">
      <c r="A89" s="30" t="s">
        <v>56</v>
      </c>
      <c r="E89" s="31" t="s">
        <v>5244</v>
      </c>
    </row>
    <row r="90" spans="1:5" ht="12.75" customHeight="1">
      <c r="A90" s="30" t="s">
        <v>57</v>
      </c>
      <c r="E90" s="32" t="s">
        <v>4</v>
      </c>
    </row>
    <row r="91" spans="5:5" ht="12.75" customHeight="1">
      <c r="E91" s="31" t="s">
        <v>1481</v>
      </c>
    </row>
    <row r="92" spans="1:16" ht="12.75" customHeight="1">
      <c r="A92" t="s">
        <v>50</v>
      </c>
      <c s="6" t="s">
        <v>117</v>
      </c>
      <c s="6" t="s">
        <v>103</v>
      </c>
      <c t="s">
        <v>4</v>
      </c>
      <c s="26" t="s">
        <v>104</v>
      </c>
      <c s="27" t="s">
        <v>98</v>
      </c>
      <c s="28">
        <v>5</v>
      </c>
      <c s="27">
        <v>0</v>
      </c>
      <c s="27">
        <f>ROUND(G92*H92,6)</f>
      </c>
      <c r="L92" s="29">
        <v>0</v>
      </c>
      <c s="24">
        <f>ROUND(ROUND(L92,2)*ROUND(G92,3),2)</f>
      </c>
      <c s="27" t="s">
        <v>55</v>
      </c>
      <c>
        <f>(M92*21)/100</f>
      </c>
      <c t="s">
        <v>27</v>
      </c>
    </row>
    <row r="93" spans="1:5" ht="12.75" customHeight="1">
      <c r="A93" s="30" t="s">
        <v>56</v>
      </c>
      <c r="E93" s="31" t="s">
        <v>104</v>
      </c>
    </row>
    <row r="94" spans="1:5" ht="12.75" customHeight="1">
      <c r="A94" s="30" t="s">
        <v>57</v>
      </c>
      <c r="E94" s="32" t="s">
        <v>4</v>
      </c>
    </row>
    <row r="95" spans="5:5" ht="12.75" customHeight="1">
      <c r="E95" s="31" t="s">
        <v>58</v>
      </c>
    </row>
    <row r="96" spans="1:16" ht="12.75" customHeight="1">
      <c r="A96" t="s">
        <v>50</v>
      </c>
      <c s="6" t="s">
        <v>121</v>
      </c>
      <c s="6" t="s">
        <v>710</v>
      </c>
      <c t="s">
        <v>4</v>
      </c>
      <c s="26" t="s">
        <v>711</v>
      </c>
      <c s="27" t="s">
        <v>98</v>
      </c>
      <c s="28">
        <v>41</v>
      </c>
      <c s="27">
        <v>0</v>
      </c>
      <c s="27">
        <f>ROUND(G96*H96,6)</f>
      </c>
      <c r="L96" s="29">
        <v>0</v>
      </c>
      <c s="24">
        <f>ROUND(ROUND(L96,2)*ROUND(G96,3),2)</f>
      </c>
      <c s="27" t="s">
        <v>55</v>
      </c>
      <c>
        <f>(M96*21)/100</f>
      </c>
      <c t="s">
        <v>27</v>
      </c>
    </row>
    <row r="97" spans="1:5" ht="12.75" customHeight="1">
      <c r="A97" s="30" t="s">
        <v>56</v>
      </c>
      <c r="E97" s="31" t="s">
        <v>711</v>
      </c>
    </row>
    <row r="98" spans="1:5" ht="12.75" customHeight="1">
      <c r="A98" s="30" t="s">
        <v>57</v>
      </c>
      <c r="E98" s="32" t="s">
        <v>4</v>
      </c>
    </row>
    <row r="99" spans="5:5" ht="12.75" customHeight="1">
      <c r="E99" s="31" t="s">
        <v>58</v>
      </c>
    </row>
    <row r="100" spans="1:16" ht="12.75" customHeight="1">
      <c r="A100" t="s">
        <v>50</v>
      </c>
      <c s="6" t="s">
        <v>126</v>
      </c>
      <c s="6" t="s">
        <v>5296</v>
      </c>
      <c t="s">
        <v>4</v>
      </c>
      <c s="26" t="s">
        <v>5297</v>
      </c>
      <c s="27" t="s">
        <v>98</v>
      </c>
      <c s="28">
        <v>353</v>
      </c>
      <c s="27">
        <v>0</v>
      </c>
      <c s="27">
        <f>ROUND(G100*H100,6)</f>
      </c>
      <c r="L100" s="29">
        <v>0</v>
      </c>
      <c s="24">
        <f>ROUND(ROUND(L100,2)*ROUND(G100,3),2)</f>
      </c>
      <c s="27" t="s">
        <v>55</v>
      </c>
      <c>
        <f>(M100*21)/100</f>
      </c>
      <c t="s">
        <v>27</v>
      </c>
    </row>
    <row r="101" spans="1:5" ht="12.75" customHeight="1">
      <c r="A101" s="30" t="s">
        <v>56</v>
      </c>
      <c r="E101" s="31" t="s">
        <v>5297</v>
      </c>
    </row>
    <row r="102" spans="1:5" ht="12.75" customHeight="1">
      <c r="A102" s="30" t="s">
        <v>57</v>
      </c>
      <c r="E102" s="32" t="s">
        <v>4</v>
      </c>
    </row>
    <row r="103" spans="5:5" ht="12.75" customHeight="1">
      <c r="E103" s="31" t="s">
        <v>58</v>
      </c>
    </row>
    <row r="104" spans="1:16" ht="12.75" customHeight="1">
      <c r="A104" t="s">
        <v>50</v>
      </c>
      <c s="6" t="s">
        <v>130</v>
      </c>
      <c s="6" t="s">
        <v>875</v>
      </c>
      <c t="s">
        <v>4</v>
      </c>
      <c s="26" t="s">
        <v>876</v>
      </c>
      <c s="27" t="s">
        <v>82</v>
      </c>
      <c s="28">
        <v>32</v>
      </c>
      <c s="27">
        <v>0</v>
      </c>
      <c s="27">
        <f>ROUND(G104*H104,6)</f>
      </c>
      <c r="L104" s="29">
        <v>0</v>
      </c>
      <c s="24">
        <f>ROUND(ROUND(L104,2)*ROUND(G104,3),2)</f>
      </c>
      <c s="27" t="s">
        <v>55</v>
      </c>
      <c>
        <f>(M104*21)/100</f>
      </c>
      <c t="s">
        <v>27</v>
      </c>
    </row>
    <row r="105" spans="1:5" ht="12.75" customHeight="1">
      <c r="A105" s="30" t="s">
        <v>56</v>
      </c>
      <c r="E105" s="31" t="s">
        <v>876</v>
      </c>
    </row>
    <row r="106" spans="1:5" ht="12.75" customHeight="1">
      <c r="A106" s="30" t="s">
        <v>57</v>
      </c>
      <c r="E106" s="32" t="s">
        <v>4</v>
      </c>
    </row>
    <row r="107" spans="5:5" ht="12.75" customHeight="1">
      <c r="E107" s="31" t="s">
        <v>58</v>
      </c>
    </row>
    <row r="108" spans="1:16" ht="12.75" customHeight="1">
      <c r="A108" t="s">
        <v>50</v>
      </c>
      <c s="6" t="s">
        <v>133</v>
      </c>
      <c s="6" t="s">
        <v>115</v>
      </c>
      <c t="s">
        <v>4</v>
      </c>
      <c s="26" t="s">
        <v>116</v>
      </c>
      <c s="27" t="s">
        <v>82</v>
      </c>
      <c s="28">
        <v>198</v>
      </c>
      <c s="27">
        <v>0</v>
      </c>
      <c s="27">
        <f>ROUND(G108*H108,6)</f>
      </c>
      <c r="L108" s="29">
        <v>0</v>
      </c>
      <c s="24">
        <f>ROUND(ROUND(L108,2)*ROUND(G108,3),2)</f>
      </c>
      <c s="27" t="s">
        <v>55</v>
      </c>
      <c>
        <f>(M108*21)/100</f>
      </c>
      <c t="s">
        <v>27</v>
      </c>
    </row>
    <row r="109" spans="1:5" ht="12.75" customHeight="1">
      <c r="A109" s="30" t="s">
        <v>56</v>
      </c>
      <c r="E109" s="31" t="s">
        <v>116</v>
      </c>
    </row>
    <row r="110" spans="1:5" ht="12.75" customHeight="1">
      <c r="A110" s="30" t="s">
        <v>57</v>
      </c>
      <c r="E110" s="32" t="s">
        <v>4</v>
      </c>
    </row>
    <row r="111" spans="5:5" ht="12.75" customHeight="1">
      <c r="E111" s="31" t="s">
        <v>67</v>
      </c>
    </row>
    <row r="112" spans="1:16" ht="12.75" customHeight="1">
      <c r="A112" t="s">
        <v>50</v>
      </c>
      <c s="6" t="s">
        <v>136</v>
      </c>
      <c s="6" t="s">
        <v>109</v>
      </c>
      <c t="s">
        <v>4</v>
      </c>
      <c s="26" t="s">
        <v>110</v>
      </c>
      <c s="27" t="s">
        <v>98</v>
      </c>
      <c s="28">
        <v>8</v>
      </c>
      <c s="27">
        <v>0</v>
      </c>
      <c s="27">
        <f>ROUND(G112*H112,6)</f>
      </c>
      <c r="L112" s="29">
        <v>0</v>
      </c>
      <c s="24">
        <f>ROUND(ROUND(L112,2)*ROUND(G112,3),2)</f>
      </c>
      <c s="27" t="s">
        <v>55</v>
      </c>
      <c>
        <f>(M112*21)/100</f>
      </c>
      <c t="s">
        <v>27</v>
      </c>
    </row>
    <row r="113" spans="1:5" ht="12.75" customHeight="1">
      <c r="A113" s="30" t="s">
        <v>56</v>
      </c>
      <c r="E113" s="31" t="s">
        <v>110</v>
      </c>
    </row>
    <row r="114" spans="1:5" ht="12.75" customHeight="1">
      <c r="A114" s="30" t="s">
        <v>57</v>
      </c>
      <c r="E114" s="32" t="s">
        <v>4</v>
      </c>
    </row>
    <row r="115" spans="5:5" ht="12.75" customHeight="1">
      <c r="E115" s="31" t="s">
        <v>67</v>
      </c>
    </row>
    <row r="116" spans="1:16" ht="12.75" customHeight="1">
      <c r="A116" t="s">
        <v>50</v>
      </c>
      <c s="6" t="s">
        <v>139</v>
      </c>
      <c s="6" t="s">
        <v>5298</v>
      </c>
      <c t="s">
        <v>4</v>
      </c>
      <c s="26" t="s">
        <v>5250</v>
      </c>
      <c s="27" t="s">
        <v>264</v>
      </c>
      <c s="28">
        <v>32</v>
      </c>
      <c s="27">
        <v>0</v>
      </c>
      <c s="27">
        <f>ROUND(G116*H116,6)</f>
      </c>
      <c r="L116" s="29">
        <v>0</v>
      </c>
      <c s="24">
        <f>ROUND(ROUND(L116,2)*ROUND(G116,3),2)</f>
      </c>
      <c s="27" t="s">
        <v>55</v>
      </c>
      <c>
        <f>(M116*21)/100</f>
      </c>
      <c t="s">
        <v>27</v>
      </c>
    </row>
    <row r="117" spans="1:5" ht="12.75" customHeight="1">
      <c r="A117" s="30" t="s">
        <v>56</v>
      </c>
      <c r="E117" s="31" t="s">
        <v>5250</v>
      </c>
    </row>
    <row r="118" spans="1:5" ht="12.75" customHeight="1">
      <c r="A118" s="30" t="s">
        <v>57</v>
      </c>
      <c r="E118" s="32" t="s">
        <v>4</v>
      </c>
    </row>
    <row r="119" spans="5:5" ht="12.75" customHeight="1">
      <c r="E119" s="31" t="s">
        <v>5251</v>
      </c>
    </row>
    <row r="120" spans="1:16" ht="12.75" customHeight="1">
      <c r="A120" t="s">
        <v>50</v>
      </c>
      <c s="6" t="s">
        <v>142</v>
      </c>
      <c s="6" t="s">
        <v>5299</v>
      </c>
      <c t="s">
        <v>4</v>
      </c>
      <c s="26" t="s">
        <v>5300</v>
      </c>
      <c s="27" t="s">
        <v>66</v>
      </c>
      <c s="28">
        <v>1.5</v>
      </c>
      <c s="27">
        <v>0</v>
      </c>
      <c s="27">
        <f>ROUND(G120*H120,6)</f>
      </c>
      <c r="L120" s="29">
        <v>0</v>
      </c>
      <c s="24">
        <f>ROUND(ROUND(L120,2)*ROUND(G120,3),2)</f>
      </c>
      <c s="27" t="s">
        <v>55</v>
      </c>
      <c>
        <f>(M120*21)/100</f>
      </c>
      <c t="s">
        <v>27</v>
      </c>
    </row>
    <row r="121" spans="1:5" ht="12.75" customHeight="1">
      <c r="A121" s="30" t="s">
        <v>56</v>
      </c>
      <c r="E121" s="31" t="s">
        <v>5300</v>
      </c>
    </row>
    <row r="122" spans="1:5" ht="12.75" customHeight="1">
      <c r="A122" s="30" t="s">
        <v>57</v>
      </c>
      <c r="E122" s="32" t="s">
        <v>4</v>
      </c>
    </row>
    <row r="123" spans="5:5" ht="12.75" customHeight="1">
      <c r="E123" s="31" t="s">
        <v>58</v>
      </c>
    </row>
    <row r="124" spans="1:16" ht="12.75" customHeight="1">
      <c r="A124" t="s">
        <v>50</v>
      </c>
      <c s="6" t="s">
        <v>145</v>
      </c>
      <c s="6" t="s">
        <v>780</v>
      </c>
      <c t="s">
        <v>4</v>
      </c>
      <c s="26" t="s">
        <v>781</v>
      </c>
      <c s="27" t="s">
        <v>782</v>
      </c>
      <c s="28">
        <v>0.09</v>
      </c>
      <c s="27">
        <v>0</v>
      </c>
      <c s="27">
        <f>ROUND(G124*H124,6)</f>
      </c>
      <c r="L124" s="29">
        <v>0</v>
      </c>
      <c s="24">
        <f>ROUND(ROUND(L124,2)*ROUND(G124,3),2)</f>
      </c>
      <c s="27" t="s">
        <v>55</v>
      </c>
      <c>
        <f>(M124*21)/100</f>
      </c>
      <c t="s">
        <v>27</v>
      </c>
    </row>
    <row r="125" spans="1:5" ht="12.75" customHeight="1">
      <c r="A125" s="30" t="s">
        <v>56</v>
      </c>
      <c r="E125" s="31" t="s">
        <v>781</v>
      </c>
    </row>
    <row r="126" spans="1:5" ht="12.75" customHeight="1">
      <c r="A126" s="30" t="s">
        <v>57</v>
      </c>
      <c r="E126" s="32" t="s">
        <v>4</v>
      </c>
    </row>
    <row r="127" spans="5:5" ht="12.75" customHeight="1">
      <c r="E127" s="31" t="s">
        <v>58</v>
      </c>
    </row>
    <row r="128" spans="1:16" ht="12.75" customHeight="1">
      <c r="A128" t="s">
        <v>50</v>
      </c>
      <c s="6" t="s">
        <v>148</v>
      </c>
      <c s="6" t="s">
        <v>787</v>
      </c>
      <c t="s">
        <v>4</v>
      </c>
      <c s="26" t="s">
        <v>788</v>
      </c>
      <c s="27" t="s">
        <v>98</v>
      </c>
      <c s="28">
        <v>2</v>
      </c>
      <c s="27">
        <v>0</v>
      </c>
      <c s="27">
        <f>ROUND(G128*H128,6)</f>
      </c>
      <c r="L128" s="29">
        <v>0</v>
      </c>
      <c s="24">
        <f>ROUND(ROUND(L128,2)*ROUND(G128,3),2)</f>
      </c>
      <c s="27" t="s">
        <v>55</v>
      </c>
      <c>
        <f>(M128*21)/100</f>
      </c>
      <c t="s">
        <v>27</v>
      </c>
    </row>
    <row r="129" spans="1:5" ht="12.75" customHeight="1">
      <c r="A129" s="30" t="s">
        <v>56</v>
      </c>
      <c r="E129" s="31" t="s">
        <v>788</v>
      </c>
    </row>
    <row r="130" spans="1:5" ht="12.75" customHeight="1">
      <c r="A130" s="30" t="s">
        <v>57</v>
      </c>
      <c r="E130" s="32" t="s">
        <v>4</v>
      </c>
    </row>
    <row r="131" spans="5:5" ht="12.75" customHeight="1">
      <c r="E131" s="31" t="s">
        <v>58</v>
      </c>
    </row>
    <row r="132" spans="1:13" ht="12.75" customHeight="1">
      <c r="A132" t="s">
        <v>47</v>
      </c>
      <c r="C132" s="7" t="s">
        <v>386</v>
      </c>
      <c r="E132" s="25" t="s">
        <v>5252</v>
      </c>
      <c r="J132" s="24">
        <f>0</f>
      </c>
      <c s="24">
        <f>0</f>
      </c>
      <c s="24">
        <f>0+L133+L137+L141+L145+L149+L153+L157+L161+L165+L169+L173+L177+L181+L185+L189+L193+L197+L201+L205+L209+L213+L217+L221+L225+L229+L233+L237+L241+L245+L249+L253+L257+L261+L265+L269+L273+L277+L281+L285+L289+L293+L297</f>
      </c>
      <c s="24">
        <f>0+M133+M137+M141+M145+M149+M153+M157+M161+M165+M169+M173+M177+M181+M185+M189+M193+M197+M201+M205+M209+M213+M217+M221+M225+M229+M233+M237+M241+M245+M249+M253+M257+M261+M265+M269+M273+M277+M281+M285+M289+M293+M297</f>
      </c>
    </row>
    <row r="133" spans="1:16" ht="12.75" customHeight="1">
      <c r="A133" t="s">
        <v>50</v>
      </c>
      <c s="6" t="s">
        <v>151</v>
      </c>
      <c s="6" t="s">
        <v>1909</v>
      </c>
      <c t="s">
        <v>4</v>
      </c>
      <c s="26" t="s">
        <v>1910</v>
      </c>
      <c s="27" t="s">
        <v>82</v>
      </c>
      <c s="28">
        <v>391</v>
      </c>
      <c s="27">
        <v>0</v>
      </c>
      <c s="27">
        <f>ROUND(G133*H133,6)</f>
      </c>
      <c r="L133" s="29">
        <v>0</v>
      </c>
      <c s="24">
        <f>ROUND(ROUND(L133,2)*ROUND(G133,3),2)</f>
      </c>
      <c s="27" t="s">
        <v>55</v>
      </c>
      <c>
        <f>(M133*21)/100</f>
      </c>
      <c t="s">
        <v>27</v>
      </c>
    </row>
    <row r="134" spans="1:5" ht="12.75" customHeight="1">
      <c r="A134" s="30" t="s">
        <v>56</v>
      </c>
      <c r="E134" s="31" t="s">
        <v>1910</v>
      </c>
    </row>
    <row r="135" spans="1:5" ht="12.75" customHeight="1">
      <c r="A135" s="30" t="s">
        <v>57</v>
      </c>
      <c r="E135" s="32" t="s">
        <v>4</v>
      </c>
    </row>
    <row r="136" spans="5:5" ht="12.75" customHeight="1">
      <c r="E136" s="31" t="s">
        <v>58</v>
      </c>
    </row>
    <row r="137" spans="1:16" ht="12.75" customHeight="1">
      <c r="A137" t="s">
        <v>50</v>
      </c>
      <c s="6" t="s">
        <v>154</v>
      </c>
      <c s="6" t="s">
        <v>1909</v>
      </c>
      <c t="s">
        <v>51</v>
      </c>
      <c s="26" t="s">
        <v>1910</v>
      </c>
      <c s="27" t="s">
        <v>82</v>
      </c>
      <c s="28">
        <v>425</v>
      </c>
      <c s="27">
        <v>0</v>
      </c>
      <c s="27">
        <f>ROUND(G137*H137,6)</f>
      </c>
      <c r="L137" s="29">
        <v>0</v>
      </c>
      <c s="24">
        <f>ROUND(ROUND(L137,2)*ROUND(G137,3),2)</f>
      </c>
      <c s="27" t="s">
        <v>55</v>
      </c>
      <c>
        <f>(M137*21)/100</f>
      </c>
      <c t="s">
        <v>27</v>
      </c>
    </row>
    <row r="138" spans="1:5" ht="12.75" customHeight="1">
      <c r="A138" s="30" t="s">
        <v>56</v>
      </c>
      <c r="E138" s="31" t="s">
        <v>1910</v>
      </c>
    </row>
    <row r="139" spans="1:5" ht="12.75" customHeight="1">
      <c r="A139" s="30" t="s">
        <v>57</v>
      </c>
      <c r="E139" s="32" t="s">
        <v>4</v>
      </c>
    </row>
    <row r="140" spans="5:5" ht="12.75" customHeight="1">
      <c r="E140" s="31" t="s">
        <v>58</v>
      </c>
    </row>
    <row r="141" spans="1:16" ht="12.75" customHeight="1">
      <c r="A141" t="s">
        <v>50</v>
      </c>
      <c s="6" t="s">
        <v>157</v>
      </c>
      <c s="6" t="s">
        <v>1909</v>
      </c>
      <c t="s">
        <v>27</v>
      </c>
      <c s="26" t="s">
        <v>1910</v>
      </c>
      <c s="27" t="s">
        <v>82</v>
      </c>
      <c s="28">
        <v>88</v>
      </c>
      <c s="27">
        <v>0</v>
      </c>
      <c s="27">
        <f>ROUND(G141*H141,6)</f>
      </c>
      <c r="L141" s="29">
        <v>0</v>
      </c>
      <c s="24">
        <f>ROUND(ROUND(L141,2)*ROUND(G141,3),2)</f>
      </c>
      <c s="27" t="s">
        <v>55</v>
      </c>
      <c>
        <f>(M141*21)/100</f>
      </c>
      <c t="s">
        <v>27</v>
      </c>
    </row>
    <row r="142" spans="1:5" ht="12.75" customHeight="1">
      <c r="A142" s="30" t="s">
        <v>56</v>
      </c>
      <c r="E142" s="31" t="s">
        <v>1910</v>
      </c>
    </row>
    <row r="143" spans="1:5" ht="12.75" customHeight="1">
      <c r="A143" s="30" t="s">
        <v>57</v>
      </c>
      <c r="E143" s="32" t="s">
        <v>4</v>
      </c>
    </row>
    <row r="144" spans="5:5" ht="12.75" customHeight="1">
      <c r="E144" s="31" t="s">
        <v>58</v>
      </c>
    </row>
    <row r="145" spans="1:16" ht="12.75" customHeight="1">
      <c r="A145" t="s">
        <v>50</v>
      </c>
      <c s="6" t="s">
        <v>161</v>
      </c>
      <c s="6" t="s">
        <v>1909</v>
      </c>
      <c t="s">
        <v>25</v>
      </c>
      <c s="26" t="s">
        <v>1910</v>
      </c>
      <c s="27" t="s">
        <v>82</v>
      </c>
      <c s="28">
        <v>39</v>
      </c>
      <c s="27">
        <v>0</v>
      </c>
      <c s="27">
        <f>ROUND(G145*H145,6)</f>
      </c>
      <c r="L145" s="29">
        <v>0</v>
      </c>
      <c s="24">
        <f>ROUND(ROUND(L145,2)*ROUND(G145,3),2)</f>
      </c>
      <c s="27" t="s">
        <v>55</v>
      </c>
      <c>
        <f>(M145*21)/100</f>
      </c>
      <c t="s">
        <v>27</v>
      </c>
    </row>
    <row r="146" spans="1:5" ht="12.75" customHeight="1">
      <c r="A146" s="30" t="s">
        <v>56</v>
      </c>
      <c r="E146" s="31" t="s">
        <v>1910</v>
      </c>
    </row>
    <row r="147" spans="1:5" ht="12.75" customHeight="1">
      <c r="A147" s="30" t="s">
        <v>57</v>
      </c>
      <c r="E147" s="32" t="s">
        <v>4</v>
      </c>
    </row>
    <row r="148" spans="5:5" ht="12.75" customHeight="1">
      <c r="E148" s="31" t="s">
        <v>58</v>
      </c>
    </row>
    <row r="149" spans="1:16" ht="12.75" customHeight="1">
      <c r="A149" t="s">
        <v>50</v>
      </c>
      <c s="6" t="s">
        <v>164</v>
      </c>
      <c s="6" t="s">
        <v>1909</v>
      </c>
      <c t="s">
        <v>68</v>
      </c>
      <c s="26" t="s">
        <v>1910</v>
      </c>
      <c s="27" t="s">
        <v>82</v>
      </c>
      <c s="28">
        <v>266</v>
      </c>
      <c s="27">
        <v>0</v>
      </c>
      <c s="27">
        <f>ROUND(G149*H149,6)</f>
      </c>
      <c r="L149" s="29">
        <v>0</v>
      </c>
      <c s="24">
        <f>ROUND(ROUND(L149,2)*ROUND(G149,3),2)</f>
      </c>
      <c s="27" t="s">
        <v>55</v>
      </c>
      <c>
        <f>(M149*21)/100</f>
      </c>
      <c t="s">
        <v>27</v>
      </c>
    </row>
    <row r="150" spans="1:5" ht="12.75" customHeight="1">
      <c r="A150" s="30" t="s">
        <v>56</v>
      </c>
      <c r="E150" s="31" t="s">
        <v>1910</v>
      </c>
    </row>
    <row r="151" spans="1:5" ht="12.75" customHeight="1">
      <c r="A151" s="30" t="s">
        <v>57</v>
      </c>
      <c r="E151" s="32" t="s">
        <v>4</v>
      </c>
    </row>
    <row r="152" spans="5:5" ht="12.75" customHeight="1">
      <c r="E152" s="31" t="s">
        <v>58</v>
      </c>
    </row>
    <row r="153" spans="1:16" ht="12.75" customHeight="1">
      <c r="A153" t="s">
        <v>50</v>
      </c>
      <c s="6" t="s">
        <v>167</v>
      </c>
      <c s="6" t="s">
        <v>992</v>
      </c>
      <c t="s">
        <v>4</v>
      </c>
      <c s="26" t="s">
        <v>993</v>
      </c>
      <c s="27" t="s">
        <v>82</v>
      </c>
      <c s="28">
        <v>100</v>
      </c>
      <c s="27">
        <v>0</v>
      </c>
      <c s="27">
        <f>ROUND(G153*H153,6)</f>
      </c>
      <c r="L153" s="29">
        <v>0</v>
      </c>
      <c s="24">
        <f>ROUND(ROUND(L153,2)*ROUND(G153,3),2)</f>
      </c>
      <c s="27" t="s">
        <v>55</v>
      </c>
      <c>
        <f>(M153*21)/100</f>
      </c>
      <c t="s">
        <v>27</v>
      </c>
    </row>
    <row r="154" spans="1:5" ht="12.75" customHeight="1">
      <c r="A154" s="30" t="s">
        <v>56</v>
      </c>
      <c r="E154" s="31" t="s">
        <v>993</v>
      </c>
    </row>
    <row r="155" spans="1:5" ht="12.75" customHeight="1">
      <c r="A155" s="30" t="s">
        <v>57</v>
      </c>
      <c r="E155" s="32" t="s">
        <v>4</v>
      </c>
    </row>
    <row r="156" spans="5:5" ht="12.75" customHeight="1">
      <c r="E156" s="31" t="s">
        <v>58</v>
      </c>
    </row>
    <row r="157" spans="1:16" ht="12.75" customHeight="1">
      <c r="A157" t="s">
        <v>50</v>
      </c>
      <c s="6" t="s">
        <v>170</v>
      </c>
      <c s="6" t="s">
        <v>992</v>
      </c>
      <c t="s">
        <v>51</v>
      </c>
      <c s="26" t="s">
        <v>993</v>
      </c>
      <c s="27" t="s">
        <v>82</v>
      </c>
      <c s="28">
        <v>98</v>
      </c>
      <c s="27">
        <v>0</v>
      </c>
      <c s="27">
        <f>ROUND(G157*H157,6)</f>
      </c>
      <c r="L157" s="29">
        <v>0</v>
      </c>
      <c s="24">
        <f>ROUND(ROUND(L157,2)*ROUND(G157,3),2)</f>
      </c>
      <c s="27" t="s">
        <v>55</v>
      </c>
      <c>
        <f>(M157*21)/100</f>
      </c>
      <c t="s">
        <v>27</v>
      </c>
    </row>
    <row r="158" spans="1:5" ht="12.75" customHeight="1">
      <c r="A158" s="30" t="s">
        <v>56</v>
      </c>
      <c r="E158" s="31" t="s">
        <v>993</v>
      </c>
    </row>
    <row r="159" spans="1:5" ht="12.75" customHeight="1">
      <c r="A159" s="30" t="s">
        <v>57</v>
      </c>
      <c r="E159" s="32" t="s">
        <v>4</v>
      </c>
    </row>
    <row r="160" spans="5:5" ht="12.75" customHeight="1">
      <c r="E160" s="31" t="s">
        <v>58</v>
      </c>
    </row>
    <row r="161" spans="1:16" ht="12.75" customHeight="1">
      <c r="A161" t="s">
        <v>50</v>
      </c>
      <c s="6" t="s">
        <v>173</v>
      </c>
      <c s="6" t="s">
        <v>980</v>
      </c>
      <c t="s">
        <v>4</v>
      </c>
      <c s="26" t="s">
        <v>981</v>
      </c>
      <c s="27" t="s">
        <v>82</v>
      </c>
      <c s="28">
        <v>405</v>
      </c>
      <c s="27">
        <v>0</v>
      </c>
      <c s="27">
        <f>ROUND(G161*H161,6)</f>
      </c>
      <c r="L161" s="29">
        <v>0</v>
      </c>
      <c s="24">
        <f>ROUND(ROUND(L161,2)*ROUND(G161,3),2)</f>
      </c>
      <c s="27" t="s">
        <v>55</v>
      </c>
      <c>
        <f>(M161*21)/100</f>
      </c>
      <c t="s">
        <v>27</v>
      </c>
    </row>
    <row r="162" spans="1:5" ht="12.75" customHeight="1">
      <c r="A162" s="30" t="s">
        <v>56</v>
      </c>
      <c r="E162" s="31" t="s">
        <v>981</v>
      </c>
    </row>
    <row r="163" spans="1:5" ht="12.75" customHeight="1">
      <c r="A163" s="30" t="s">
        <v>57</v>
      </c>
      <c r="E163" s="32" t="s">
        <v>4</v>
      </c>
    </row>
    <row r="164" spans="5:5" ht="12.75" customHeight="1">
      <c r="E164" s="31" t="s">
        <v>58</v>
      </c>
    </row>
    <row r="165" spans="1:16" ht="12.75" customHeight="1">
      <c r="A165" t="s">
        <v>50</v>
      </c>
      <c s="6" t="s">
        <v>176</v>
      </c>
      <c s="6" t="s">
        <v>994</v>
      </c>
      <c t="s">
        <v>4</v>
      </c>
      <c s="26" t="s">
        <v>995</v>
      </c>
      <c s="27" t="s">
        <v>98</v>
      </c>
      <c s="28">
        <v>32</v>
      </c>
      <c s="27">
        <v>0</v>
      </c>
      <c s="27">
        <f>ROUND(G165*H165,6)</f>
      </c>
      <c r="L165" s="29">
        <v>0</v>
      </c>
      <c s="24">
        <f>ROUND(ROUND(L165,2)*ROUND(G165,3),2)</f>
      </c>
      <c s="27" t="s">
        <v>55</v>
      </c>
      <c>
        <f>(M165*21)/100</f>
      </c>
      <c t="s">
        <v>27</v>
      </c>
    </row>
    <row r="166" spans="1:5" ht="12.75" customHeight="1">
      <c r="A166" s="30" t="s">
        <v>56</v>
      </c>
      <c r="E166" s="31" t="s">
        <v>995</v>
      </c>
    </row>
    <row r="167" spans="1:5" ht="12.75" customHeight="1">
      <c r="A167" s="30" t="s">
        <v>57</v>
      </c>
      <c r="E167" s="32" t="s">
        <v>4</v>
      </c>
    </row>
    <row r="168" spans="5:5" ht="12.75" customHeight="1">
      <c r="E168" s="31" t="s">
        <v>58</v>
      </c>
    </row>
    <row r="169" spans="1:16" ht="12.75" customHeight="1">
      <c r="A169" t="s">
        <v>50</v>
      </c>
      <c s="6" t="s">
        <v>179</v>
      </c>
      <c s="6" t="s">
        <v>982</v>
      </c>
      <c t="s">
        <v>4</v>
      </c>
      <c s="26" t="s">
        <v>983</v>
      </c>
      <c s="27" t="s">
        <v>98</v>
      </c>
      <c s="28">
        <v>8</v>
      </c>
      <c s="27">
        <v>0</v>
      </c>
      <c s="27">
        <f>ROUND(G169*H169,6)</f>
      </c>
      <c r="L169" s="29">
        <v>0</v>
      </c>
      <c s="24">
        <f>ROUND(ROUND(L169,2)*ROUND(G169,3),2)</f>
      </c>
      <c s="27" t="s">
        <v>55</v>
      </c>
      <c>
        <f>(M169*21)/100</f>
      </c>
      <c t="s">
        <v>27</v>
      </c>
    </row>
    <row r="170" spans="1:5" ht="12.75" customHeight="1">
      <c r="A170" s="30" t="s">
        <v>56</v>
      </c>
      <c r="E170" s="31" t="s">
        <v>983</v>
      </c>
    </row>
    <row r="171" spans="1:5" ht="12.75" customHeight="1">
      <c r="A171" s="30" t="s">
        <v>57</v>
      </c>
      <c r="E171" s="32" t="s">
        <v>4</v>
      </c>
    </row>
    <row r="172" spans="5:5" ht="12.75" customHeight="1">
      <c r="E172" s="31" t="s">
        <v>58</v>
      </c>
    </row>
    <row r="173" spans="1:16" ht="12.75" customHeight="1">
      <c r="A173" t="s">
        <v>50</v>
      </c>
      <c s="6" t="s">
        <v>182</v>
      </c>
      <c s="6" t="s">
        <v>871</v>
      </c>
      <c t="s">
        <v>4</v>
      </c>
      <c s="26" t="s">
        <v>872</v>
      </c>
      <c s="27" t="s">
        <v>98</v>
      </c>
      <c s="28">
        <v>1</v>
      </c>
      <c s="27">
        <v>0</v>
      </c>
      <c s="27">
        <f>ROUND(G173*H173,6)</f>
      </c>
      <c r="L173" s="29">
        <v>0</v>
      </c>
      <c s="24">
        <f>ROUND(ROUND(L173,2)*ROUND(G173,3),2)</f>
      </c>
      <c s="27" t="s">
        <v>55</v>
      </c>
      <c>
        <f>(M173*21)/100</f>
      </c>
      <c t="s">
        <v>27</v>
      </c>
    </row>
    <row r="174" spans="1:5" ht="12.75" customHeight="1">
      <c r="A174" s="30" t="s">
        <v>56</v>
      </c>
      <c r="E174" s="31" t="s">
        <v>872</v>
      </c>
    </row>
    <row r="175" spans="1:5" ht="12.75" customHeight="1">
      <c r="A175" s="30" t="s">
        <v>57</v>
      </c>
      <c r="E175" s="32" t="s">
        <v>4</v>
      </c>
    </row>
    <row r="176" spans="5:5" ht="12.75" customHeight="1">
      <c r="E176" s="31" t="s">
        <v>58</v>
      </c>
    </row>
    <row r="177" spans="1:16" ht="12.75" customHeight="1">
      <c r="A177" t="s">
        <v>50</v>
      </c>
      <c s="6" t="s">
        <v>185</v>
      </c>
      <c s="6" t="s">
        <v>5301</v>
      </c>
      <c t="s">
        <v>4</v>
      </c>
      <c s="26" t="s">
        <v>5302</v>
      </c>
      <c s="27" t="s">
        <v>98</v>
      </c>
      <c s="28">
        <v>1</v>
      </c>
      <c s="27">
        <v>0</v>
      </c>
      <c s="27">
        <f>ROUND(G177*H177,6)</f>
      </c>
      <c r="L177" s="29">
        <v>0</v>
      </c>
      <c s="24">
        <f>ROUND(ROUND(L177,2)*ROUND(G177,3),2)</f>
      </c>
      <c s="27" t="s">
        <v>55</v>
      </c>
      <c>
        <f>(M177*21)/100</f>
      </c>
      <c t="s">
        <v>27</v>
      </c>
    </row>
    <row r="178" spans="1:5" ht="12.75" customHeight="1">
      <c r="A178" s="30" t="s">
        <v>56</v>
      </c>
      <c r="E178" s="31" t="s">
        <v>5302</v>
      </c>
    </row>
    <row r="179" spans="1:5" ht="12.75" customHeight="1">
      <c r="A179" s="30" t="s">
        <v>57</v>
      </c>
      <c r="E179" s="32" t="s">
        <v>4</v>
      </c>
    </row>
    <row r="180" spans="5:5" ht="12.75" customHeight="1">
      <c r="E180" s="31" t="s">
        <v>58</v>
      </c>
    </row>
    <row r="181" spans="1:16" ht="12.75" customHeight="1">
      <c r="A181" t="s">
        <v>50</v>
      </c>
      <c s="6" t="s">
        <v>188</v>
      </c>
      <c s="6" t="s">
        <v>2620</v>
      </c>
      <c t="s">
        <v>4</v>
      </c>
      <c s="26" t="s">
        <v>2621</v>
      </c>
      <c s="27" t="s">
        <v>82</v>
      </c>
      <c s="28">
        <v>35</v>
      </c>
      <c s="27">
        <v>0</v>
      </c>
      <c s="27">
        <f>ROUND(G181*H181,6)</f>
      </c>
      <c r="L181" s="29">
        <v>0</v>
      </c>
      <c s="24">
        <f>ROUND(ROUND(L181,2)*ROUND(G181,3),2)</f>
      </c>
      <c s="27" t="s">
        <v>55</v>
      </c>
      <c>
        <f>(M181*21)/100</f>
      </c>
      <c t="s">
        <v>27</v>
      </c>
    </row>
    <row r="182" spans="1:5" ht="12.75" customHeight="1">
      <c r="A182" s="30" t="s">
        <v>56</v>
      </c>
      <c r="E182" s="31" t="s">
        <v>2621</v>
      </c>
    </row>
    <row r="183" spans="1:5" ht="12.75" customHeight="1">
      <c r="A183" s="30" t="s">
        <v>57</v>
      </c>
      <c r="E183" s="32" t="s">
        <v>4</v>
      </c>
    </row>
    <row r="184" spans="5:5" ht="12.75" customHeight="1">
      <c r="E184" s="31" t="s">
        <v>58</v>
      </c>
    </row>
    <row r="185" spans="1:16" ht="12.75" customHeight="1">
      <c r="A185" t="s">
        <v>50</v>
      </c>
      <c s="6" t="s">
        <v>191</v>
      </c>
      <c s="6" t="s">
        <v>1465</v>
      </c>
      <c t="s">
        <v>4</v>
      </c>
      <c s="26" t="s">
        <v>1466</v>
      </c>
      <c s="27" t="s">
        <v>98</v>
      </c>
      <c s="28">
        <v>7</v>
      </c>
      <c s="27">
        <v>0</v>
      </c>
      <c s="27">
        <f>ROUND(G185*H185,6)</f>
      </c>
      <c r="L185" s="29">
        <v>0</v>
      </c>
      <c s="24">
        <f>ROUND(ROUND(L185,2)*ROUND(G185,3),2)</f>
      </c>
      <c s="27" t="s">
        <v>55</v>
      </c>
      <c>
        <f>(M185*21)/100</f>
      </c>
      <c t="s">
        <v>27</v>
      </c>
    </row>
    <row r="186" spans="1:5" ht="12.75" customHeight="1">
      <c r="A186" s="30" t="s">
        <v>56</v>
      </c>
      <c r="E186" s="31" t="s">
        <v>1466</v>
      </c>
    </row>
    <row r="187" spans="1:5" ht="12.75" customHeight="1">
      <c r="A187" s="30" t="s">
        <v>57</v>
      </c>
      <c r="E187" s="32" t="s">
        <v>4</v>
      </c>
    </row>
    <row r="188" spans="5:5" ht="12.75" customHeight="1">
      <c r="E188" s="31" t="s">
        <v>58</v>
      </c>
    </row>
    <row r="189" spans="1:16" ht="12.75" customHeight="1">
      <c r="A189" t="s">
        <v>50</v>
      </c>
      <c s="6" t="s">
        <v>194</v>
      </c>
      <c s="6" t="s">
        <v>5262</v>
      </c>
      <c t="s">
        <v>4</v>
      </c>
      <c s="26" t="s">
        <v>5263</v>
      </c>
      <c s="27" t="s">
        <v>98</v>
      </c>
      <c s="28">
        <v>7</v>
      </c>
      <c s="27">
        <v>0</v>
      </c>
      <c s="27">
        <f>ROUND(G189*H189,6)</f>
      </c>
      <c r="L189" s="29">
        <v>0</v>
      </c>
      <c s="24">
        <f>ROUND(ROUND(L189,2)*ROUND(G189,3),2)</f>
      </c>
      <c s="27" t="s">
        <v>55</v>
      </c>
      <c>
        <f>(M189*21)/100</f>
      </c>
      <c t="s">
        <v>27</v>
      </c>
    </row>
    <row r="190" spans="1:5" ht="12.75" customHeight="1">
      <c r="A190" s="30" t="s">
        <v>56</v>
      </c>
      <c r="E190" s="31" t="s">
        <v>5263</v>
      </c>
    </row>
    <row r="191" spans="1:5" ht="12.75" customHeight="1">
      <c r="A191" s="30" t="s">
        <v>57</v>
      </c>
      <c r="E191" s="32" t="s">
        <v>4</v>
      </c>
    </row>
    <row r="192" spans="5:5" ht="12.75" customHeight="1">
      <c r="E192" s="31" t="s">
        <v>58</v>
      </c>
    </row>
    <row r="193" spans="1:16" ht="12.75" customHeight="1">
      <c r="A193" t="s">
        <v>50</v>
      </c>
      <c s="6" t="s">
        <v>197</v>
      </c>
      <c s="6" t="s">
        <v>5303</v>
      </c>
      <c t="s">
        <v>4</v>
      </c>
      <c s="26" t="s">
        <v>5304</v>
      </c>
      <c s="27" t="s">
        <v>98</v>
      </c>
      <c s="28">
        <v>1</v>
      </c>
      <c s="27">
        <v>0</v>
      </c>
      <c s="27">
        <f>ROUND(G193*H193,6)</f>
      </c>
      <c r="L193" s="29">
        <v>0</v>
      </c>
      <c s="24">
        <f>ROUND(ROUND(L193,2)*ROUND(G193,3),2)</f>
      </c>
      <c s="27" t="s">
        <v>55</v>
      </c>
      <c>
        <f>(M193*21)/100</f>
      </c>
      <c t="s">
        <v>27</v>
      </c>
    </row>
    <row r="194" spans="1:5" ht="12.75" customHeight="1">
      <c r="A194" s="30" t="s">
        <v>56</v>
      </c>
      <c r="E194" s="31" t="s">
        <v>5304</v>
      </c>
    </row>
    <row r="195" spans="1:5" ht="12.75" customHeight="1">
      <c r="A195" s="30" t="s">
        <v>57</v>
      </c>
      <c r="E195" s="32" t="s">
        <v>4</v>
      </c>
    </row>
    <row r="196" spans="5:5" ht="12.75" customHeight="1">
      <c r="E196" s="31" t="s">
        <v>67</v>
      </c>
    </row>
    <row r="197" spans="1:16" ht="12.75" customHeight="1">
      <c r="A197" t="s">
        <v>50</v>
      </c>
      <c s="6" t="s">
        <v>200</v>
      </c>
      <c s="6" t="s">
        <v>5305</v>
      </c>
      <c t="s">
        <v>4</v>
      </c>
      <c s="26" t="s">
        <v>5306</v>
      </c>
      <c s="27" t="s">
        <v>98</v>
      </c>
      <c s="28">
        <v>5</v>
      </c>
      <c s="27">
        <v>0</v>
      </c>
      <c s="27">
        <f>ROUND(G197*H197,6)</f>
      </c>
      <c r="L197" s="29">
        <v>0</v>
      </c>
      <c s="24">
        <f>ROUND(ROUND(L197,2)*ROUND(G197,3),2)</f>
      </c>
      <c s="27" t="s">
        <v>55</v>
      </c>
      <c>
        <f>(M197*21)/100</f>
      </c>
      <c t="s">
        <v>27</v>
      </c>
    </row>
    <row r="198" spans="1:5" ht="12.75" customHeight="1">
      <c r="A198" s="30" t="s">
        <v>56</v>
      </c>
      <c r="E198" s="31" t="s">
        <v>5306</v>
      </c>
    </row>
    <row r="199" spans="1:5" ht="12.75" customHeight="1">
      <c r="A199" s="30" t="s">
        <v>57</v>
      </c>
      <c r="E199" s="32" t="s">
        <v>4</v>
      </c>
    </row>
    <row r="200" spans="5:5" ht="12.75" customHeight="1">
      <c r="E200" s="31" t="s">
        <v>58</v>
      </c>
    </row>
    <row r="201" spans="1:16" ht="12.75" customHeight="1">
      <c r="A201" t="s">
        <v>50</v>
      </c>
      <c s="6" t="s">
        <v>203</v>
      </c>
      <c s="6" t="s">
        <v>5307</v>
      </c>
      <c t="s">
        <v>4</v>
      </c>
      <c s="26" t="s">
        <v>5308</v>
      </c>
      <c s="27" t="s">
        <v>98</v>
      </c>
      <c s="28">
        <v>11</v>
      </c>
      <c s="27">
        <v>0</v>
      </c>
      <c s="27">
        <f>ROUND(G201*H201,6)</f>
      </c>
      <c r="L201" s="29">
        <v>0</v>
      </c>
      <c s="24">
        <f>ROUND(ROUND(L201,2)*ROUND(G201,3),2)</f>
      </c>
      <c s="27" t="s">
        <v>55</v>
      </c>
      <c>
        <f>(M201*21)/100</f>
      </c>
      <c t="s">
        <v>27</v>
      </c>
    </row>
    <row r="202" spans="1:5" ht="12.75" customHeight="1">
      <c r="A202" s="30" t="s">
        <v>56</v>
      </c>
      <c r="E202" s="31" t="s">
        <v>5308</v>
      </c>
    </row>
    <row r="203" spans="1:5" ht="12.75" customHeight="1">
      <c r="A203" s="30" t="s">
        <v>57</v>
      </c>
      <c r="E203" s="32" t="s">
        <v>4</v>
      </c>
    </row>
    <row r="204" spans="5:5" ht="12.75" customHeight="1">
      <c r="E204" s="31" t="s">
        <v>58</v>
      </c>
    </row>
    <row r="205" spans="1:16" ht="12.75" customHeight="1">
      <c r="A205" t="s">
        <v>50</v>
      </c>
      <c s="6" t="s">
        <v>206</v>
      </c>
      <c s="6" t="s">
        <v>5309</v>
      </c>
      <c t="s">
        <v>4</v>
      </c>
      <c s="26" t="s">
        <v>5310</v>
      </c>
      <c s="27" t="s">
        <v>98</v>
      </c>
      <c s="28">
        <v>5</v>
      </c>
      <c s="27">
        <v>0</v>
      </c>
      <c s="27">
        <f>ROUND(G205*H205,6)</f>
      </c>
      <c r="L205" s="29">
        <v>0</v>
      </c>
      <c s="24">
        <f>ROUND(ROUND(L205,2)*ROUND(G205,3),2)</f>
      </c>
      <c s="27" t="s">
        <v>55</v>
      </c>
      <c>
        <f>(M205*21)/100</f>
      </c>
      <c t="s">
        <v>27</v>
      </c>
    </row>
    <row r="206" spans="1:5" ht="12.75" customHeight="1">
      <c r="A206" s="30" t="s">
        <v>56</v>
      </c>
      <c r="E206" s="31" t="s">
        <v>5310</v>
      </c>
    </row>
    <row r="207" spans="1:5" ht="12.75" customHeight="1">
      <c r="A207" s="30" t="s">
        <v>57</v>
      </c>
      <c r="E207" s="32" t="s">
        <v>4</v>
      </c>
    </row>
    <row r="208" spans="5:5" ht="12.75" customHeight="1">
      <c r="E208" s="31" t="s">
        <v>58</v>
      </c>
    </row>
    <row r="209" spans="1:16" ht="12.75" customHeight="1">
      <c r="A209" t="s">
        <v>50</v>
      </c>
      <c s="6" t="s">
        <v>209</v>
      </c>
      <c s="6" t="s">
        <v>1645</v>
      </c>
      <c t="s">
        <v>4</v>
      </c>
      <c s="26" t="s">
        <v>1646</v>
      </c>
      <c s="27" t="s">
        <v>98</v>
      </c>
      <c s="28">
        <v>15</v>
      </c>
      <c s="27">
        <v>0</v>
      </c>
      <c s="27">
        <f>ROUND(G209*H209,6)</f>
      </c>
      <c r="L209" s="29">
        <v>0</v>
      </c>
      <c s="24">
        <f>ROUND(ROUND(L209,2)*ROUND(G209,3),2)</f>
      </c>
      <c s="27" t="s">
        <v>55</v>
      </c>
      <c>
        <f>(M209*21)/100</f>
      </c>
      <c t="s">
        <v>27</v>
      </c>
    </row>
    <row r="210" spans="1:5" ht="12.75" customHeight="1">
      <c r="A210" s="30" t="s">
        <v>56</v>
      </c>
      <c r="E210" s="31" t="s">
        <v>1646</v>
      </c>
    </row>
    <row r="211" spans="1:5" ht="12.75" customHeight="1">
      <c r="A211" s="30" t="s">
        <v>57</v>
      </c>
      <c r="E211" s="32" t="s">
        <v>4</v>
      </c>
    </row>
    <row r="212" spans="5:5" ht="12.75" customHeight="1">
      <c r="E212" s="31" t="s">
        <v>58</v>
      </c>
    </row>
    <row r="213" spans="1:16" ht="12.75" customHeight="1">
      <c r="A213" t="s">
        <v>50</v>
      </c>
      <c s="6" t="s">
        <v>212</v>
      </c>
      <c s="6" t="s">
        <v>5311</v>
      </c>
      <c t="s">
        <v>4</v>
      </c>
      <c s="26" t="s">
        <v>5312</v>
      </c>
      <c s="27" t="s">
        <v>98</v>
      </c>
      <c s="28">
        <v>5</v>
      </c>
      <c s="27">
        <v>0</v>
      </c>
      <c s="27">
        <f>ROUND(G213*H213,6)</f>
      </c>
      <c r="L213" s="29">
        <v>0</v>
      </c>
      <c s="24">
        <f>ROUND(ROUND(L213,2)*ROUND(G213,3),2)</f>
      </c>
      <c s="27" t="s">
        <v>55</v>
      </c>
      <c>
        <f>(M213*21)/100</f>
      </c>
      <c t="s">
        <v>27</v>
      </c>
    </row>
    <row r="214" spans="1:5" ht="12.75" customHeight="1">
      <c r="A214" s="30" t="s">
        <v>56</v>
      </c>
      <c r="E214" s="31" t="s">
        <v>5312</v>
      </c>
    </row>
    <row r="215" spans="1:5" ht="12.75" customHeight="1">
      <c r="A215" s="30" t="s">
        <v>57</v>
      </c>
      <c r="E215" s="32" t="s">
        <v>4</v>
      </c>
    </row>
    <row r="216" spans="5:5" ht="12.75" customHeight="1">
      <c r="E216" s="31" t="s">
        <v>58</v>
      </c>
    </row>
    <row r="217" spans="1:16" ht="12.75" customHeight="1">
      <c r="A217" t="s">
        <v>50</v>
      </c>
      <c s="6" t="s">
        <v>215</v>
      </c>
      <c s="6" t="s">
        <v>5313</v>
      </c>
      <c t="s">
        <v>4</v>
      </c>
      <c s="26" t="s">
        <v>5314</v>
      </c>
      <c s="27" t="s">
        <v>98</v>
      </c>
      <c s="28">
        <v>11</v>
      </c>
      <c s="27">
        <v>0</v>
      </c>
      <c s="27">
        <f>ROUND(G217*H217,6)</f>
      </c>
      <c r="L217" s="29">
        <v>0</v>
      </c>
      <c s="24">
        <f>ROUND(ROUND(L217,2)*ROUND(G217,3),2)</f>
      </c>
      <c s="27" t="s">
        <v>55</v>
      </c>
      <c>
        <f>(M217*21)/100</f>
      </c>
      <c t="s">
        <v>27</v>
      </c>
    </row>
    <row r="218" spans="1:5" ht="12.75" customHeight="1">
      <c r="A218" s="30" t="s">
        <v>56</v>
      </c>
      <c r="E218" s="31" t="s">
        <v>5314</v>
      </c>
    </row>
    <row r="219" spans="1:5" ht="12.75" customHeight="1">
      <c r="A219" s="30" t="s">
        <v>57</v>
      </c>
      <c r="E219" s="32" t="s">
        <v>4</v>
      </c>
    </row>
    <row r="220" spans="5:5" ht="12.75" customHeight="1">
      <c r="E220" s="31" t="s">
        <v>58</v>
      </c>
    </row>
    <row r="221" spans="1:16" ht="12.75" customHeight="1">
      <c r="A221" t="s">
        <v>50</v>
      </c>
      <c s="6" t="s">
        <v>218</v>
      </c>
      <c s="6" t="s">
        <v>5315</v>
      </c>
      <c t="s">
        <v>4</v>
      </c>
      <c s="26" t="s">
        <v>5316</v>
      </c>
      <c s="27" t="s">
        <v>98</v>
      </c>
      <c s="28">
        <v>5</v>
      </c>
      <c s="27">
        <v>0</v>
      </c>
      <c s="27">
        <f>ROUND(G221*H221,6)</f>
      </c>
      <c r="L221" s="29">
        <v>0</v>
      </c>
      <c s="24">
        <f>ROUND(ROUND(L221,2)*ROUND(G221,3),2)</f>
      </c>
      <c s="27" t="s">
        <v>55</v>
      </c>
      <c>
        <f>(M221*21)/100</f>
      </c>
      <c t="s">
        <v>27</v>
      </c>
    </row>
    <row r="222" spans="1:5" ht="12.75" customHeight="1">
      <c r="A222" s="30" t="s">
        <v>56</v>
      </c>
      <c r="E222" s="31" t="s">
        <v>5316</v>
      </c>
    </row>
    <row r="223" spans="1:5" ht="12.75" customHeight="1">
      <c r="A223" s="30" t="s">
        <v>57</v>
      </c>
      <c r="E223" s="32" t="s">
        <v>4</v>
      </c>
    </row>
    <row r="224" spans="5:5" ht="12.75" customHeight="1">
      <c r="E224" s="31" t="s">
        <v>58</v>
      </c>
    </row>
    <row r="225" spans="1:16" ht="12.75" customHeight="1">
      <c r="A225" t="s">
        <v>50</v>
      </c>
      <c s="6" t="s">
        <v>221</v>
      </c>
      <c s="6" t="s">
        <v>5317</v>
      </c>
      <c t="s">
        <v>4</v>
      </c>
      <c s="26" t="s">
        <v>5318</v>
      </c>
      <c s="27" t="s">
        <v>98</v>
      </c>
      <c s="28">
        <v>11</v>
      </c>
      <c s="27">
        <v>0</v>
      </c>
      <c s="27">
        <f>ROUND(G225*H225,6)</f>
      </c>
      <c r="L225" s="29">
        <v>0</v>
      </c>
      <c s="24">
        <f>ROUND(ROUND(L225,2)*ROUND(G225,3),2)</f>
      </c>
      <c s="27" t="s">
        <v>55</v>
      </c>
      <c>
        <f>(M225*21)/100</f>
      </c>
      <c t="s">
        <v>27</v>
      </c>
    </row>
    <row r="226" spans="1:5" ht="12.75" customHeight="1">
      <c r="A226" s="30" t="s">
        <v>56</v>
      </c>
      <c r="E226" s="31" t="s">
        <v>5318</v>
      </c>
    </row>
    <row r="227" spans="1:5" ht="12.75" customHeight="1">
      <c r="A227" s="30" t="s">
        <v>57</v>
      </c>
      <c r="E227" s="32" t="s">
        <v>4</v>
      </c>
    </row>
    <row r="228" spans="5:5" ht="12.75" customHeight="1">
      <c r="E228" s="31" t="s">
        <v>58</v>
      </c>
    </row>
    <row r="229" spans="1:16" ht="12.75" customHeight="1">
      <c r="A229" t="s">
        <v>50</v>
      </c>
      <c s="6" t="s">
        <v>224</v>
      </c>
      <c s="6" t="s">
        <v>867</v>
      </c>
      <c t="s">
        <v>4</v>
      </c>
      <c s="26" t="s">
        <v>868</v>
      </c>
      <c s="27" t="s">
        <v>264</v>
      </c>
      <c s="28">
        <v>56</v>
      </c>
      <c s="27">
        <v>0</v>
      </c>
      <c s="27">
        <f>ROUND(G229*H229,6)</f>
      </c>
      <c r="L229" s="29">
        <v>0</v>
      </c>
      <c s="24">
        <f>ROUND(ROUND(L229,2)*ROUND(G229,3),2)</f>
      </c>
      <c s="27" t="s">
        <v>55</v>
      </c>
      <c>
        <f>(M229*21)/100</f>
      </c>
      <c t="s">
        <v>27</v>
      </c>
    </row>
    <row r="230" spans="1:5" ht="12.75" customHeight="1">
      <c r="A230" s="30" t="s">
        <v>56</v>
      </c>
      <c r="E230" s="31" t="s">
        <v>868</v>
      </c>
    </row>
    <row r="231" spans="1:5" ht="12.75" customHeight="1">
      <c r="A231" s="30" t="s">
        <v>57</v>
      </c>
      <c r="E231" s="32" t="s">
        <v>4</v>
      </c>
    </row>
    <row r="232" spans="5:5" ht="12.75" customHeight="1">
      <c r="E232" s="31" t="s">
        <v>58</v>
      </c>
    </row>
    <row r="233" spans="1:16" ht="12.75" customHeight="1">
      <c r="A233" t="s">
        <v>50</v>
      </c>
      <c s="6" t="s">
        <v>227</v>
      </c>
      <c s="6" t="s">
        <v>869</v>
      </c>
      <c t="s">
        <v>4</v>
      </c>
      <c s="26" t="s">
        <v>870</v>
      </c>
      <c s="27" t="s">
        <v>264</v>
      </c>
      <c s="28">
        <v>8</v>
      </c>
      <c s="27">
        <v>0</v>
      </c>
      <c s="27">
        <f>ROUND(G233*H233,6)</f>
      </c>
      <c r="L233" s="29">
        <v>0</v>
      </c>
      <c s="24">
        <f>ROUND(ROUND(L233,2)*ROUND(G233,3),2)</f>
      </c>
      <c s="27" t="s">
        <v>55</v>
      </c>
      <c>
        <f>(M233*21)/100</f>
      </c>
      <c t="s">
        <v>27</v>
      </c>
    </row>
    <row r="234" spans="1:5" ht="12.75" customHeight="1">
      <c r="A234" s="30" t="s">
        <v>56</v>
      </c>
      <c r="E234" s="31" t="s">
        <v>870</v>
      </c>
    </row>
    <row r="235" spans="1:5" ht="12.75" customHeight="1">
      <c r="A235" s="30" t="s">
        <v>57</v>
      </c>
      <c r="E235" s="32" t="s">
        <v>4</v>
      </c>
    </row>
    <row r="236" spans="5:5" ht="12.75" customHeight="1">
      <c r="E236" s="31" t="s">
        <v>58</v>
      </c>
    </row>
    <row r="237" spans="1:16" ht="12.75" customHeight="1">
      <c r="A237" t="s">
        <v>50</v>
      </c>
      <c s="6" t="s">
        <v>230</v>
      </c>
      <c s="6" t="s">
        <v>863</v>
      </c>
      <c t="s">
        <v>4</v>
      </c>
      <c s="26" t="s">
        <v>864</v>
      </c>
      <c s="27" t="s">
        <v>264</v>
      </c>
      <c s="28">
        <v>72</v>
      </c>
      <c s="27">
        <v>0</v>
      </c>
      <c s="27">
        <f>ROUND(G237*H237,6)</f>
      </c>
      <c r="L237" s="29">
        <v>0</v>
      </c>
      <c s="24">
        <f>ROUND(ROUND(L237,2)*ROUND(G237,3),2)</f>
      </c>
      <c s="27" t="s">
        <v>55</v>
      </c>
      <c>
        <f>(M237*21)/100</f>
      </c>
      <c t="s">
        <v>27</v>
      </c>
    </row>
    <row r="238" spans="1:5" ht="12.75" customHeight="1">
      <c r="A238" s="30" t="s">
        <v>56</v>
      </c>
      <c r="E238" s="31" t="s">
        <v>864</v>
      </c>
    </row>
    <row r="239" spans="1:5" ht="12.75" customHeight="1">
      <c r="A239" s="30" t="s">
        <v>57</v>
      </c>
      <c r="E239" s="32" t="s">
        <v>4</v>
      </c>
    </row>
    <row r="240" spans="5:5" ht="12.75" customHeight="1">
      <c r="E240" s="31" t="s">
        <v>58</v>
      </c>
    </row>
    <row r="241" spans="1:16" ht="12.75" customHeight="1">
      <c r="A241" t="s">
        <v>50</v>
      </c>
      <c s="6" t="s">
        <v>233</v>
      </c>
      <c s="6" t="s">
        <v>974</v>
      </c>
      <c t="s">
        <v>4</v>
      </c>
      <c s="26" t="s">
        <v>975</v>
      </c>
      <c s="27" t="s">
        <v>264</v>
      </c>
      <c s="28">
        <v>48</v>
      </c>
      <c s="27">
        <v>0</v>
      </c>
      <c s="27">
        <f>ROUND(G241*H241,6)</f>
      </c>
      <c r="L241" s="29">
        <v>0</v>
      </c>
      <c s="24">
        <f>ROUND(ROUND(L241,2)*ROUND(G241,3),2)</f>
      </c>
      <c s="27" t="s">
        <v>55</v>
      </c>
      <c>
        <f>(M241*21)/100</f>
      </c>
      <c t="s">
        <v>27</v>
      </c>
    </row>
    <row r="242" spans="1:5" ht="12.75" customHeight="1">
      <c r="A242" s="30" t="s">
        <v>56</v>
      </c>
      <c r="E242" s="31" t="s">
        <v>975</v>
      </c>
    </row>
    <row r="243" spans="1:5" ht="12.75" customHeight="1">
      <c r="A243" s="30" t="s">
        <v>57</v>
      </c>
      <c r="E243" s="32" t="s">
        <v>4</v>
      </c>
    </row>
    <row r="244" spans="5:5" ht="12.75" customHeight="1">
      <c r="E244" s="31" t="s">
        <v>58</v>
      </c>
    </row>
    <row r="245" spans="1:16" ht="12.75" customHeight="1">
      <c r="A245" t="s">
        <v>50</v>
      </c>
      <c s="6" t="s">
        <v>236</v>
      </c>
      <c s="6" t="s">
        <v>1835</v>
      </c>
      <c t="s">
        <v>4</v>
      </c>
      <c s="26" t="s">
        <v>1836</v>
      </c>
      <c s="27" t="s">
        <v>264</v>
      </c>
      <c s="28">
        <v>16</v>
      </c>
      <c s="27">
        <v>0</v>
      </c>
      <c s="27">
        <f>ROUND(G245*H245,6)</f>
      </c>
      <c r="L245" s="29">
        <v>0</v>
      </c>
      <c s="24">
        <f>ROUND(ROUND(L245,2)*ROUND(G245,3),2)</f>
      </c>
      <c s="27" t="s">
        <v>55</v>
      </c>
      <c>
        <f>(M245*21)/100</f>
      </c>
      <c t="s">
        <v>27</v>
      </c>
    </row>
    <row r="246" spans="1:5" ht="12.75" customHeight="1">
      <c r="A246" s="30" t="s">
        <v>56</v>
      </c>
      <c r="E246" s="31" t="s">
        <v>1836</v>
      </c>
    </row>
    <row r="247" spans="1:5" ht="12.75" customHeight="1">
      <c r="A247" s="30" t="s">
        <v>57</v>
      </c>
      <c r="E247" s="32" t="s">
        <v>4</v>
      </c>
    </row>
    <row r="248" spans="5:5" ht="12.75" customHeight="1">
      <c r="E248" s="31" t="s">
        <v>58</v>
      </c>
    </row>
    <row r="249" spans="1:16" ht="12.75" customHeight="1">
      <c r="A249" t="s">
        <v>50</v>
      </c>
      <c s="6" t="s">
        <v>239</v>
      </c>
      <c s="6" t="s">
        <v>1490</v>
      </c>
      <c t="s">
        <v>4</v>
      </c>
      <c s="26" t="s">
        <v>1491</v>
      </c>
      <c s="27" t="s">
        <v>82</v>
      </c>
      <c s="28">
        <v>180</v>
      </c>
      <c s="27">
        <v>0</v>
      </c>
      <c s="27">
        <f>ROUND(G249*H249,6)</f>
      </c>
      <c r="L249" s="29">
        <v>0</v>
      </c>
      <c s="24">
        <f>ROUND(ROUND(L249,2)*ROUND(G249,3),2)</f>
      </c>
      <c s="27" t="s">
        <v>55</v>
      </c>
      <c>
        <f>(M249*21)/100</f>
      </c>
      <c t="s">
        <v>27</v>
      </c>
    </row>
    <row r="250" spans="1:5" ht="12.75" customHeight="1">
      <c r="A250" s="30" t="s">
        <v>56</v>
      </c>
      <c r="E250" s="31" t="s">
        <v>1491</v>
      </c>
    </row>
    <row r="251" spans="1:5" ht="12.75" customHeight="1">
      <c r="A251" s="30" t="s">
        <v>57</v>
      </c>
      <c r="E251" s="32" t="s">
        <v>4</v>
      </c>
    </row>
    <row r="252" spans="5:5" ht="12.75" customHeight="1">
      <c r="E252" s="31" t="s">
        <v>58</v>
      </c>
    </row>
    <row r="253" spans="1:16" ht="12.75" customHeight="1">
      <c r="A253" t="s">
        <v>50</v>
      </c>
      <c s="6" t="s">
        <v>243</v>
      </c>
      <c s="6" t="s">
        <v>5319</v>
      </c>
      <c t="s">
        <v>4</v>
      </c>
      <c s="26" t="s">
        <v>5320</v>
      </c>
      <c s="27" t="s">
        <v>98</v>
      </c>
      <c s="28">
        <v>1</v>
      </c>
      <c s="27">
        <v>0</v>
      </c>
      <c s="27">
        <f>ROUND(G253*H253,6)</f>
      </c>
      <c r="L253" s="29">
        <v>0</v>
      </c>
      <c s="24">
        <f>ROUND(ROUND(L253,2)*ROUND(G253,3),2)</f>
      </c>
      <c s="27" t="s">
        <v>55</v>
      </c>
      <c>
        <f>(M253*21)/100</f>
      </c>
      <c t="s">
        <v>27</v>
      </c>
    </row>
    <row r="254" spans="1:5" ht="12.75" customHeight="1">
      <c r="A254" s="30" t="s">
        <v>56</v>
      </c>
      <c r="E254" s="31" t="s">
        <v>5320</v>
      </c>
    </row>
    <row r="255" spans="1:5" ht="12.75" customHeight="1">
      <c r="A255" s="30" t="s">
        <v>57</v>
      </c>
      <c r="E255" s="32" t="s">
        <v>4</v>
      </c>
    </row>
    <row r="256" spans="5:5" ht="12.75" customHeight="1">
      <c r="E256" s="31" t="s">
        <v>58</v>
      </c>
    </row>
    <row r="257" spans="1:16" ht="12.75" customHeight="1">
      <c r="A257" t="s">
        <v>50</v>
      </c>
      <c s="6" t="s">
        <v>246</v>
      </c>
      <c s="6" t="s">
        <v>5321</v>
      </c>
      <c t="s">
        <v>4</v>
      </c>
      <c s="26" t="s">
        <v>5322</v>
      </c>
      <c s="27" t="s">
        <v>98</v>
      </c>
      <c s="28">
        <v>1</v>
      </c>
      <c s="27">
        <v>0</v>
      </c>
      <c s="27">
        <f>ROUND(G257*H257,6)</f>
      </c>
      <c r="L257" s="29">
        <v>0</v>
      </c>
      <c s="24">
        <f>ROUND(ROUND(L257,2)*ROUND(G257,3),2)</f>
      </c>
      <c s="27" t="s">
        <v>55</v>
      </c>
      <c>
        <f>(M257*21)/100</f>
      </c>
      <c t="s">
        <v>27</v>
      </c>
    </row>
    <row r="258" spans="1:5" ht="12.75" customHeight="1">
      <c r="A258" s="30" t="s">
        <v>56</v>
      </c>
      <c r="E258" s="31" t="s">
        <v>5322</v>
      </c>
    </row>
    <row r="259" spans="1:5" ht="12.75" customHeight="1">
      <c r="A259" s="30" t="s">
        <v>57</v>
      </c>
      <c r="E259" s="32" t="s">
        <v>4</v>
      </c>
    </row>
    <row r="260" spans="5:5" ht="12.75" customHeight="1">
      <c r="E260" s="31" t="s">
        <v>58</v>
      </c>
    </row>
    <row r="261" spans="1:16" ht="12.75" customHeight="1">
      <c r="A261" t="s">
        <v>50</v>
      </c>
      <c s="6" t="s">
        <v>249</v>
      </c>
      <c s="6" t="s">
        <v>5323</v>
      </c>
      <c t="s">
        <v>4</v>
      </c>
      <c s="26" t="s">
        <v>5324</v>
      </c>
      <c s="27" t="s">
        <v>98</v>
      </c>
      <c s="28">
        <v>1</v>
      </c>
      <c s="27">
        <v>0</v>
      </c>
      <c s="27">
        <f>ROUND(G261*H261,6)</f>
      </c>
      <c r="L261" s="29">
        <v>0</v>
      </c>
      <c s="24">
        <f>ROUND(ROUND(L261,2)*ROUND(G261,3),2)</f>
      </c>
      <c s="27" t="s">
        <v>55</v>
      </c>
      <c>
        <f>(M261*21)/100</f>
      </c>
      <c t="s">
        <v>27</v>
      </c>
    </row>
    <row r="262" spans="1:5" ht="12.75" customHeight="1">
      <c r="A262" s="30" t="s">
        <v>56</v>
      </c>
      <c r="E262" s="31" t="s">
        <v>5324</v>
      </c>
    </row>
    <row r="263" spans="1:5" ht="12.75" customHeight="1">
      <c r="A263" s="30" t="s">
        <v>57</v>
      </c>
      <c r="E263" s="32" t="s">
        <v>4</v>
      </c>
    </row>
    <row r="264" spans="5:5" ht="12.75" customHeight="1">
      <c r="E264" s="31" t="s">
        <v>58</v>
      </c>
    </row>
    <row r="265" spans="1:16" ht="12.75" customHeight="1">
      <c r="A265" t="s">
        <v>50</v>
      </c>
      <c s="6" t="s">
        <v>252</v>
      </c>
      <c s="6" t="s">
        <v>5325</v>
      </c>
      <c t="s">
        <v>4</v>
      </c>
      <c s="26" t="s">
        <v>5326</v>
      </c>
      <c s="27" t="s">
        <v>98</v>
      </c>
      <c s="28">
        <v>12</v>
      </c>
      <c s="27">
        <v>0</v>
      </c>
      <c s="27">
        <f>ROUND(G265*H265,6)</f>
      </c>
      <c r="L265" s="29">
        <v>0</v>
      </c>
      <c s="24">
        <f>ROUND(ROUND(L265,2)*ROUND(G265,3),2)</f>
      </c>
      <c s="27" t="s">
        <v>55</v>
      </c>
      <c>
        <f>(M265*21)/100</f>
      </c>
      <c t="s">
        <v>27</v>
      </c>
    </row>
    <row r="266" spans="1:5" ht="12.75" customHeight="1">
      <c r="A266" s="30" t="s">
        <v>56</v>
      </c>
      <c r="E266" s="31" t="s">
        <v>5326</v>
      </c>
    </row>
    <row r="267" spans="1:5" ht="12.75" customHeight="1">
      <c r="A267" s="30" t="s">
        <v>57</v>
      </c>
      <c r="E267" s="32" t="s">
        <v>4</v>
      </c>
    </row>
    <row r="268" spans="5:5" ht="12.75" customHeight="1">
      <c r="E268" s="31" t="s">
        <v>58</v>
      </c>
    </row>
    <row r="269" spans="1:16" ht="12.75" customHeight="1">
      <c r="A269" t="s">
        <v>50</v>
      </c>
      <c s="6" t="s">
        <v>255</v>
      </c>
      <c s="6" t="s">
        <v>5327</v>
      </c>
      <c t="s">
        <v>4</v>
      </c>
      <c s="26" t="s">
        <v>5328</v>
      </c>
      <c s="27" t="s">
        <v>98</v>
      </c>
      <c s="28">
        <v>2</v>
      </c>
      <c s="27">
        <v>0</v>
      </c>
      <c s="27">
        <f>ROUND(G269*H269,6)</f>
      </c>
      <c r="L269" s="29">
        <v>0</v>
      </c>
      <c s="24">
        <f>ROUND(ROUND(L269,2)*ROUND(G269,3),2)</f>
      </c>
      <c s="27" t="s">
        <v>55</v>
      </c>
      <c>
        <f>(M269*21)/100</f>
      </c>
      <c t="s">
        <v>27</v>
      </c>
    </row>
    <row r="270" spans="1:5" ht="12.75" customHeight="1">
      <c r="A270" s="30" t="s">
        <v>56</v>
      </c>
      <c r="E270" s="31" t="s">
        <v>5328</v>
      </c>
    </row>
    <row r="271" spans="1:5" ht="12.75" customHeight="1">
      <c r="A271" s="30" t="s">
        <v>57</v>
      </c>
      <c r="E271" s="32" t="s">
        <v>4</v>
      </c>
    </row>
    <row r="272" spans="5:5" ht="12.75" customHeight="1">
      <c r="E272" s="31" t="s">
        <v>58</v>
      </c>
    </row>
    <row r="273" spans="1:16" ht="12.75" customHeight="1">
      <c r="A273" t="s">
        <v>50</v>
      </c>
      <c s="6" t="s">
        <v>258</v>
      </c>
      <c s="6" t="s">
        <v>5329</v>
      </c>
      <c t="s">
        <v>4</v>
      </c>
      <c s="26" t="s">
        <v>5330</v>
      </c>
      <c s="27" t="s">
        <v>98</v>
      </c>
      <c s="28">
        <v>2</v>
      </c>
      <c s="27">
        <v>0</v>
      </c>
      <c s="27">
        <f>ROUND(G273*H273,6)</f>
      </c>
      <c r="L273" s="29">
        <v>0</v>
      </c>
      <c s="24">
        <f>ROUND(ROUND(L273,2)*ROUND(G273,3),2)</f>
      </c>
      <c s="27" t="s">
        <v>55</v>
      </c>
      <c>
        <f>(M273*21)/100</f>
      </c>
      <c t="s">
        <v>27</v>
      </c>
    </row>
    <row r="274" spans="1:5" ht="12.75" customHeight="1">
      <c r="A274" s="30" t="s">
        <v>56</v>
      </c>
      <c r="E274" s="31" t="s">
        <v>5330</v>
      </c>
    </row>
    <row r="275" spans="1:5" ht="12.75" customHeight="1">
      <c r="A275" s="30" t="s">
        <v>57</v>
      </c>
      <c r="E275" s="32" t="s">
        <v>4</v>
      </c>
    </row>
    <row r="276" spans="5:5" ht="12.75" customHeight="1">
      <c r="E276" s="31" t="s">
        <v>58</v>
      </c>
    </row>
    <row r="277" spans="1:16" ht="12.75" customHeight="1">
      <c r="A277" t="s">
        <v>50</v>
      </c>
      <c s="6" t="s">
        <v>261</v>
      </c>
      <c s="6" t="s">
        <v>5331</v>
      </c>
      <c t="s">
        <v>4</v>
      </c>
      <c s="26" t="s">
        <v>5332</v>
      </c>
      <c s="27" t="s">
        <v>98</v>
      </c>
      <c s="28">
        <v>2</v>
      </c>
      <c s="27">
        <v>0</v>
      </c>
      <c s="27">
        <f>ROUND(G277*H277,6)</f>
      </c>
      <c r="L277" s="29">
        <v>0</v>
      </c>
      <c s="24">
        <f>ROUND(ROUND(L277,2)*ROUND(G277,3),2)</f>
      </c>
      <c s="27" t="s">
        <v>55</v>
      </c>
      <c>
        <f>(M277*21)/100</f>
      </c>
      <c t="s">
        <v>27</v>
      </c>
    </row>
    <row r="278" spans="1:5" ht="12.75" customHeight="1">
      <c r="A278" s="30" t="s">
        <v>56</v>
      </c>
      <c r="E278" s="31" t="s">
        <v>5332</v>
      </c>
    </row>
    <row r="279" spans="1:5" ht="12.75" customHeight="1">
      <c r="A279" s="30" t="s">
        <v>57</v>
      </c>
      <c r="E279" s="32" t="s">
        <v>4</v>
      </c>
    </row>
    <row r="280" spans="5:5" ht="12.75" customHeight="1">
      <c r="E280" s="31" t="s">
        <v>58</v>
      </c>
    </row>
    <row r="281" spans="1:16" ht="12.75" customHeight="1">
      <c r="A281" t="s">
        <v>50</v>
      </c>
      <c s="6" t="s">
        <v>265</v>
      </c>
      <c s="6" t="s">
        <v>5280</v>
      </c>
      <c t="s">
        <v>4</v>
      </c>
      <c s="26" t="s">
        <v>119</v>
      </c>
      <c s="27" t="s">
        <v>120</v>
      </c>
      <c s="28">
        <v>124</v>
      </c>
      <c s="27">
        <v>0</v>
      </c>
      <c s="27">
        <f>ROUND(G281*H281,6)</f>
      </c>
      <c r="L281" s="29">
        <v>0</v>
      </c>
      <c s="24">
        <f>ROUND(ROUND(L281,2)*ROUND(G281,3),2)</f>
      </c>
      <c s="27" t="s">
        <v>55</v>
      </c>
      <c>
        <f>(M281*21)/100</f>
      </c>
      <c t="s">
        <v>27</v>
      </c>
    </row>
    <row r="282" spans="1:5" ht="12.75" customHeight="1">
      <c r="A282" s="30" t="s">
        <v>56</v>
      </c>
      <c r="E282" s="31" t="s">
        <v>119</v>
      </c>
    </row>
    <row r="283" spans="1:5" ht="12.75" customHeight="1">
      <c r="A283" s="30" t="s">
        <v>57</v>
      </c>
      <c r="E283" s="32" t="s">
        <v>4</v>
      </c>
    </row>
    <row r="284" spans="5:5" ht="12.75" customHeight="1">
      <c r="E284" s="31" t="s">
        <v>58</v>
      </c>
    </row>
    <row r="285" spans="1:16" ht="12.75" customHeight="1">
      <c r="A285" t="s">
        <v>50</v>
      </c>
      <c s="6" t="s">
        <v>370</v>
      </c>
      <c s="6" t="s">
        <v>851</v>
      </c>
      <c t="s">
        <v>4</v>
      </c>
      <c s="26" t="s">
        <v>852</v>
      </c>
      <c s="27" t="s">
        <v>98</v>
      </c>
      <c s="28">
        <v>1</v>
      </c>
      <c s="27">
        <v>0</v>
      </c>
      <c s="27">
        <f>ROUND(G285*H285,6)</f>
      </c>
      <c r="L285" s="29">
        <v>0</v>
      </c>
      <c s="24">
        <f>ROUND(ROUND(L285,2)*ROUND(G285,3),2)</f>
      </c>
      <c s="27" t="s">
        <v>55</v>
      </c>
      <c>
        <f>(M285*21)/100</f>
      </c>
      <c t="s">
        <v>27</v>
      </c>
    </row>
    <row r="286" spans="1:5" ht="12.75" customHeight="1">
      <c r="A286" s="30" t="s">
        <v>56</v>
      </c>
      <c r="E286" s="31" t="s">
        <v>852</v>
      </c>
    </row>
    <row r="287" spans="1:5" ht="12.75" customHeight="1">
      <c r="A287" s="30" t="s">
        <v>57</v>
      </c>
      <c r="E287" s="32" t="s">
        <v>4</v>
      </c>
    </row>
    <row r="288" spans="5:5" ht="12.75" customHeight="1">
      <c r="E288" s="31" t="s">
        <v>58</v>
      </c>
    </row>
    <row r="289" spans="1:16" ht="12.75" customHeight="1">
      <c r="A289" t="s">
        <v>50</v>
      </c>
      <c s="6" t="s">
        <v>373</v>
      </c>
      <c s="6" t="s">
        <v>853</v>
      </c>
      <c t="s">
        <v>4</v>
      </c>
      <c s="26" t="s">
        <v>854</v>
      </c>
      <c s="27" t="s">
        <v>98</v>
      </c>
      <c s="28">
        <v>1</v>
      </c>
      <c s="27">
        <v>0</v>
      </c>
      <c s="27">
        <f>ROUND(G289*H289,6)</f>
      </c>
      <c r="L289" s="29">
        <v>0</v>
      </c>
      <c s="24">
        <f>ROUND(ROUND(L289,2)*ROUND(G289,3),2)</f>
      </c>
      <c s="27" t="s">
        <v>55</v>
      </c>
      <c>
        <f>(M289*21)/100</f>
      </c>
      <c t="s">
        <v>27</v>
      </c>
    </row>
    <row r="290" spans="1:5" ht="12.75" customHeight="1">
      <c r="A290" s="30" t="s">
        <v>56</v>
      </c>
      <c r="E290" s="31" t="s">
        <v>854</v>
      </c>
    </row>
    <row r="291" spans="1:5" ht="12.75" customHeight="1">
      <c r="A291" s="30" t="s">
        <v>57</v>
      </c>
      <c r="E291" s="32" t="s">
        <v>4</v>
      </c>
    </row>
    <row r="292" spans="5:5" ht="12.75" customHeight="1">
      <c r="E292" s="31" t="s">
        <v>58</v>
      </c>
    </row>
    <row r="293" spans="1:16" ht="12.75" customHeight="1">
      <c r="A293" t="s">
        <v>50</v>
      </c>
      <c s="6" t="s">
        <v>376</v>
      </c>
      <c s="6" t="s">
        <v>855</v>
      </c>
      <c t="s">
        <v>4</v>
      </c>
      <c s="26" t="s">
        <v>856</v>
      </c>
      <c s="27" t="s">
        <v>98</v>
      </c>
      <c s="28">
        <v>1</v>
      </c>
      <c s="27">
        <v>0</v>
      </c>
      <c s="27">
        <f>ROUND(G293*H293,6)</f>
      </c>
      <c r="L293" s="29">
        <v>0</v>
      </c>
      <c s="24">
        <f>ROUND(ROUND(L293,2)*ROUND(G293,3),2)</f>
      </c>
      <c s="27" t="s">
        <v>55</v>
      </c>
      <c>
        <f>(M293*21)/100</f>
      </c>
      <c t="s">
        <v>27</v>
      </c>
    </row>
    <row r="294" spans="1:5" ht="12.75" customHeight="1">
      <c r="A294" s="30" t="s">
        <v>56</v>
      </c>
      <c r="E294" s="31" t="s">
        <v>856</v>
      </c>
    </row>
    <row r="295" spans="1:5" ht="12.75" customHeight="1">
      <c r="A295" s="30" t="s">
        <v>57</v>
      </c>
      <c r="E295" s="32" t="s">
        <v>4</v>
      </c>
    </row>
    <row r="296" spans="5:5" ht="12.75" customHeight="1">
      <c r="E296" s="31" t="s">
        <v>4</v>
      </c>
    </row>
    <row r="297" spans="1:16" ht="12.75" customHeight="1">
      <c r="A297" t="s">
        <v>50</v>
      </c>
      <c s="6" t="s">
        <v>379</v>
      </c>
      <c s="6" t="s">
        <v>5333</v>
      </c>
      <c t="s">
        <v>4</v>
      </c>
      <c s="26" t="s">
        <v>5334</v>
      </c>
      <c s="27" t="s">
        <v>98</v>
      </c>
      <c s="28">
        <v>1</v>
      </c>
      <c s="27">
        <v>0</v>
      </c>
      <c s="27">
        <f>ROUND(G297*H297,6)</f>
      </c>
      <c r="L297" s="29">
        <v>0</v>
      </c>
      <c s="24">
        <f>ROUND(ROUND(L297,2)*ROUND(G297,3),2)</f>
      </c>
      <c s="27" t="s">
        <v>55</v>
      </c>
      <c>
        <f>(M297*21)/100</f>
      </c>
      <c t="s">
        <v>27</v>
      </c>
    </row>
    <row r="298" spans="1:5" ht="12.75" customHeight="1">
      <c r="A298" s="30" t="s">
        <v>56</v>
      </c>
      <c r="E298" s="31" t="s">
        <v>5334</v>
      </c>
    </row>
    <row r="299" spans="1:5" ht="12.75" customHeight="1">
      <c r="A299" s="30" t="s">
        <v>57</v>
      </c>
      <c r="E299" s="32" t="s">
        <v>4</v>
      </c>
    </row>
    <row r="300" spans="5:5" ht="12.75" customHeight="1">
      <c r="E300" s="31" t="s">
        <v>58</v>
      </c>
    </row>
    <row r="301" spans="1:13" ht="12.75" customHeight="1">
      <c r="A301" t="s">
        <v>47</v>
      </c>
      <c r="C301" s="7" t="s">
        <v>1530</v>
      </c>
      <c r="E301" s="25" t="s">
        <v>5281</v>
      </c>
      <c r="J301" s="24">
        <f>0</f>
      </c>
      <c s="24">
        <f>0</f>
      </c>
      <c s="24">
        <f>0+L302+L306</f>
      </c>
      <c s="24">
        <f>0+M302+M306</f>
      </c>
    </row>
    <row r="302" spans="1:16" ht="12.75" customHeight="1">
      <c r="A302" t="s">
        <v>50</v>
      </c>
      <c s="6" t="s">
        <v>382</v>
      </c>
      <c s="6" t="s">
        <v>5282</v>
      </c>
      <c t="s">
        <v>4</v>
      </c>
      <c s="26" t="s">
        <v>5283</v>
      </c>
      <c s="27" t="s">
        <v>66</v>
      </c>
      <c s="28">
        <v>0.5</v>
      </c>
      <c s="27">
        <v>0</v>
      </c>
      <c s="27">
        <f>ROUND(G302*H302,6)</f>
      </c>
      <c r="L302" s="29">
        <v>0</v>
      </c>
      <c s="24">
        <f>ROUND(ROUND(L302,2)*ROUND(G302,3),2)</f>
      </c>
      <c s="27" t="s">
        <v>55</v>
      </c>
      <c>
        <f>(M302*21)/100</f>
      </c>
      <c t="s">
        <v>27</v>
      </c>
    </row>
    <row r="303" spans="1:5" ht="12.75" customHeight="1">
      <c r="A303" s="30" t="s">
        <v>56</v>
      </c>
      <c r="E303" s="31" t="s">
        <v>5283</v>
      </c>
    </row>
    <row r="304" spans="1:5" ht="12.75" customHeight="1">
      <c r="A304" s="30" t="s">
        <v>57</v>
      </c>
      <c r="E304" s="32" t="s">
        <v>4</v>
      </c>
    </row>
    <row r="305" spans="5:5" ht="12.75" customHeight="1">
      <c r="E305" s="31" t="s">
        <v>58</v>
      </c>
    </row>
    <row r="306" spans="1:16" ht="12.75" customHeight="1">
      <c r="A306" t="s">
        <v>50</v>
      </c>
      <c s="6" t="s">
        <v>385</v>
      </c>
      <c s="6" t="s">
        <v>5335</v>
      </c>
      <c t="s">
        <v>4</v>
      </c>
      <c s="26" t="s">
        <v>5336</v>
      </c>
      <c s="27" t="s">
        <v>66</v>
      </c>
      <c s="28">
        <v>8.1</v>
      </c>
      <c s="27">
        <v>0</v>
      </c>
      <c s="27">
        <f>ROUND(G306*H306,6)</f>
      </c>
      <c r="L306" s="29">
        <v>0</v>
      </c>
      <c s="24">
        <f>ROUND(ROUND(L306,2)*ROUND(G306,3),2)</f>
      </c>
      <c s="27" t="s">
        <v>55</v>
      </c>
      <c>
        <f>(M306*21)/100</f>
      </c>
      <c t="s">
        <v>27</v>
      </c>
    </row>
    <row r="307" spans="1:5" ht="12.75" customHeight="1">
      <c r="A307" s="30" t="s">
        <v>56</v>
      </c>
      <c r="E307" s="31" t="s">
        <v>5336</v>
      </c>
    </row>
    <row r="308" spans="1:5" ht="12.75" customHeight="1">
      <c r="A308" s="30" t="s">
        <v>57</v>
      </c>
      <c r="E308" s="32" t="s">
        <v>4</v>
      </c>
    </row>
    <row r="309" spans="5:5" ht="12.75" customHeight="1">
      <c r="E309"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P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5339</v>
      </c>
      <c r="E8" s="23" t="s">
        <v>5340</v>
      </c>
      <c r="J8" s="22">
        <f>0+J9+J26+J47+J52+J57+J62+J67+J136</f>
      </c>
      <c s="22">
        <f>0+K9+K26+K47+K52+K57+K62+K67+K136</f>
      </c>
      <c s="22">
        <f>0+L9+L26+L47+L52+L57+L62+L67+L136</f>
      </c>
      <c s="22">
        <f>0+M9+M26+M47+M52+M57+M62+M67+M136</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16.902</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273</v>
      </c>
      <c t="s">
        <v>4</v>
      </c>
      <c s="26" t="s">
        <v>274</v>
      </c>
      <c s="27" t="s">
        <v>54</v>
      </c>
      <c s="28">
        <v>0.161</v>
      </c>
      <c s="27">
        <v>0</v>
      </c>
      <c s="27">
        <f>ROUND(G14*H14,6)</f>
      </c>
      <c r="L14" s="29">
        <v>0</v>
      </c>
      <c s="24">
        <f>ROUND(ROUND(L14,2)*ROUND(G14,3),2)</f>
      </c>
      <c s="27" t="s">
        <v>55</v>
      </c>
      <c>
        <f>(M14*21)/100</f>
      </c>
      <c t="s">
        <v>27</v>
      </c>
    </row>
    <row r="15" spans="1:5" ht="12.75" customHeight="1">
      <c r="A15" s="30" t="s">
        <v>56</v>
      </c>
      <c r="E15" s="31" t="s">
        <v>274</v>
      </c>
    </row>
    <row r="16" spans="1:5" ht="12.75" customHeight="1">
      <c r="A16" s="30" t="s">
        <v>57</v>
      </c>
      <c r="E16" s="32" t="s">
        <v>4</v>
      </c>
    </row>
    <row r="17" spans="5:5" ht="12.75" customHeight="1">
      <c r="E17" s="31" t="s">
        <v>58</v>
      </c>
    </row>
    <row r="18" spans="1:16" ht="12.75" customHeight="1">
      <c r="A18" t="s">
        <v>50</v>
      </c>
      <c s="6" t="s">
        <v>25</v>
      </c>
      <c s="6" t="s">
        <v>1889</v>
      </c>
      <c t="s">
        <v>4</v>
      </c>
      <c s="26" t="s">
        <v>1890</v>
      </c>
      <c s="27" t="s">
        <v>54</v>
      </c>
      <c s="28">
        <v>0.039</v>
      </c>
      <c s="27">
        <v>0</v>
      </c>
      <c s="27">
        <f>ROUND(G18*H18,6)</f>
      </c>
      <c r="L18" s="29">
        <v>0</v>
      </c>
      <c s="24">
        <f>ROUND(ROUND(L18,2)*ROUND(G18,3),2)</f>
      </c>
      <c s="27" t="s">
        <v>55</v>
      </c>
      <c>
        <f>(M18*21)/100</f>
      </c>
      <c t="s">
        <v>27</v>
      </c>
    </row>
    <row r="19" spans="1:5" ht="12.75" customHeight="1">
      <c r="A19" s="30" t="s">
        <v>56</v>
      </c>
      <c r="E19" s="31" t="s">
        <v>1890</v>
      </c>
    </row>
    <row r="20" spans="1:5" ht="12.75" customHeight="1">
      <c r="A20" s="30" t="s">
        <v>57</v>
      </c>
      <c r="E20" s="32" t="s">
        <v>4</v>
      </c>
    </row>
    <row r="21" spans="5:5" ht="12.75" customHeight="1">
      <c r="E21" s="31" t="s">
        <v>58</v>
      </c>
    </row>
    <row r="22" spans="1:16" ht="12.75" customHeight="1">
      <c r="A22" t="s">
        <v>50</v>
      </c>
      <c s="6" t="s">
        <v>68</v>
      </c>
      <c s="6" t="s">
        <v>5341</v>
      </c>
      <c t="s">
        <v>4</v>
      </c>
      <c s="26" t="s">
        <v>5342</v>
      </c>
      <c s="27" t="s">
        <v>54</v>
      </c>
      <c s="28">
        <v>0.05</v>
      </c>
      <c s="27">
        <v>0</v>
      </c>
      <c s="27">
        <f>ROUND(G22*H22,6)</f>
      </c>
      <c r="L22" s="29">
        <v>0</v>
      </c>
      <c s="24">
        <f>ROUND(ROUND(L22,2)*ROUND(G22,3),2)</f>
      </c>
      <c s="27" t="s">
        <v>55</v>
      </c>
      <c>
        <f>(M22*21)/100</f>
      </c>
      <c t="s">
        <v>27</v>
      </c>
    </row>
    <row r="23" spans="1:5" ht="12.75" customHeight="1">
      <c r="A23" s="30" t="s">
        <v>56</v>
      </c>
      <c r="E23" s="31" t="s">
        <v>5342</v>
      </c>
    </row>
    <row r="24" spans="1:5" ht="12.75" customHeight="1">
      <c r="A24" s="30" t="s">
        <v>57</v>
      </c>
      <c r="E24" s="32" t="s">
        <v>4</v>
      </c>
    </row>
    <row r="25" spans="5:5" ht="12.75" customHeight="1">
      <c r="E25" s="31" t="s">
        <v>58</v>
      </c>
    </row>
    <row r="26" spans="1:13" ht="12.75" customHeight="1">
      <c r="A26" t="s">
        <v>47</v>
      </c>
      <c r="C26" s="7" t="s">
        <v>95</v>
      </c>
      <c r="E26" s="25" t="s">
        <v>5236</v>
      </c>
      <c r="J26" s="24">
        <f>0</f>
      </c>
      <c s="24">
        <f>0</f>
      </c>
      <c s="24">
        <f>0+L27+L31+L35+L39+L43</f>
      </c>
      <c s="24">
        <f>0+M27+M31+M35+M39+M43</f>
      </c>
    </row>
    <row r="27" spans="1:16" ht="12.75" customHeight="1">
      <c r="A27" t="s">
        <v>50</v>
      </c>
      <c s="6" t="s">
        <v>71</v>
      </c>
      <c s="6" t="s">
        <v>72</v>
      </c>
      <c t="s">
        <v>4</v>
      </c>
      <c s="26" t="s">
        <v>73</v>
      </c>
      <c s="27" t="s">
        <v>66</v>
      </c>
      <c s="28">
        <v>183.85</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2391</v>
      </c>
      <c t="s">
        <v>4</v>
      </c>
      <c s="26" t="s">
        <v>1522</v>
      </c>
      <c s="27" t="s">
        <v>66</v>
      </c>
      <c s="28">
        <v>9.68</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4</v>
      </c>
    </row>
    <row r="34" spans="5:5" ht="12.75" customHeight="1">
      <c r="E34" s="31" t="s">
        <v>58</v>
      </c>
    </row>
    <row r="35" spans="1:16" ht="12.75" customHeight="1">
      <c r="A35" t="s">
        <v>50</v>
      </c>
      <c s="6" t="s">
        <v>76</v>
      </c>
      <c s="6" t="s">
        <v>64</v>
      </c>
      <c t="s">
        <v>4</v>
      </c>
      <c s="26" t="s">
        <v>65</v>
      </c>
      <c s="27" t="s">
        <v>66</v>
      </c>
      <c s="28">
        <v>0.25</v>
      </c>
      <c s="27">
        <v>0</v>
      </c>
      <c s="27">
        <f>ROUND(G35*H35,6)</f>
      </c>
      <c r="L35" s="29">
        <v>0</v>
      </c>
      <c s="24">
        <f>ROUND(ROUND(L35,2)*ROUND(G35,3),2)</f>
      </c>
      <c s="27" t="s">
        <v>55</v>
      </c>
      <c>
        <f>(M35*21)/100</f>
      </c>
      <c t="s">
        <v>27</v>
      </c>
    </row>
    <row r="36" spans="1:5" ht="12.75" customHeight="1">
      <c r="A36" s="30" t="s">
        <v>56</v>
      </c>
      <c r="E36" s="31" t="s">
        <v>65</v>
      </c>
    </row>
    <row r="37" spans="1:5" ht="12.75" customHeight="1">
      <c r="A37" s="30" t="s">
        <v>57</v>
      </c>
      <c r="E37" s="32" t="s">
        <v>4</v>
      </c>
    </row>
    <row r="38" spans="5:5" ht="12.75" customHeight="1">
      <c r="E38" s="31" t="s">
        <v>58</v>
      </c>
    </row>
    <row r="39" spans="1:16" ht="12.75" customHeight="1">
      <c r="A39" t="s">
        <v>50</v>
      </c>
      <c s="6" t="s">
        <v>79</v>
      </c>
      <c s="6" t="s">
        <v>708</v>
      </c>
      <c t="s">
        <v>4</v>
      </c>
      <c s="26" t="s">
        <v>709</v>
      </c>
      <c s="27" t="s">
        <v>66</v>
      </c>
      <c s="28">
        <v>1</v>
      </c>
      <c s="27">
        <v>0</v>
      </c>
      <c s="27">
        <f>ROUND(G39*H39,6)</f>
      </c>
      <c r="L39" s="29">
        <v>0</v>
      </c>
      <c s="24">
        <f>ROUND(ROUND(L39,2)*ROUND(G39,3),2)</f>
      </c>
      <c s="27" t="s">
        <v>55</v>
      </c>
      <c>
        <f>(M39*21)/100</f>
      </c>
      <c t="s">
        <v>27</v>
      </c>
    </row>
    <row r="40" spans="1:5" ht="12.75" customHeight="1">
      <c r="A40" s="30" t="s">
        <v>56</v>
      </c>
      <c r="E40" s="31" t="s">
        <v>709</v>
      </c>
    </row>
    <row r="41" spans="1:5" ht="12.75" customHeight="1">
      <c r="A41" s="30" t="s">
        <v>57</v>
      </c>
      <c r="E41" s="32" t="s">
        <v>4</v>
      </c>
    </row>
    <row r="42" spans="5:5" ht="12.75" customHeight="1">
      <c r="E42" s="31" t="s">
        <v>58</v>
      </c>
    </row>
    <row r="43" spans="1:16" ht="12.75" customHeight="1">
      <c r="A43" t="s">
        <v>50</v>
      </c>
      <c s="6" t="s">
        <v>83</v>
      </c>
      <c s="6" t="s">
        <v>2393</v>
      </c>
      <c t="s">
        <v>4</v>
      </c>
      <c s="26" t="s">
        <v>1524</v>
      </c>
      <c s="27" t="s">
        <v>66</v>
      </c>
      <c s="28">
        <v>18.78</v>
      </c>
      <c s="27">
        <v>0</v>
      </c>
      <c s="27">
        <f>ROUND(G43*H43,6)</f>
      </c>
      <c r="L43" s="29">
        <v>0</v>
      </c>
      <c s="24">
        <f>ROUND(ROUND(L43,2)*ROUND(G43,3),2)</f>
      </c>
      <c s="27" t="s">
        <v>55</v>
      </c>
      <c>
        <f>(M43*21)/100</f>
      </c>
      <c t="s">
        <v>27</v>
      </c>
    </row>
    <row r="44" spans="1:5" ht="12.75" customHeight="1">
      <c r="A44" s="30" t="s">
        <v>56</v>
      </c>
      <c r="E44" s="31" t="s">
        <v>1524</v>
      </c>
    </row>
    <row r="45" spans="1:5" ht="12.75" customHeight="1">
      <c r="A45" s="30" t="s">
        <v>57</v>
      </c>
      <c r="E45" s="32" t="s">
        <v>4</v>
      </c>
    </row>
    <row r="46" spans="5:5" ht="12.75" customHeight="1">
      <c r="E46" s="31" t="s">
        <v>58</v>
      </c>
    </row>
    <row r="47" spans="1:13" ht="12.75" customHeight="1">
      <c r="A47" t="s">
        <v>47</v>
      </c>
      <c r="C47" s="7" t="s">
        <v>99</v>
      </c>
      <c r="E47" s="25" t="s">
        <v>5343</v>
      </c>
      <c r="J47" s="24">
        <f>0</f>
      </c>
      <c s="24">
        <f>0</f>
      </c>
      <c s="24">
        <f>0+L48</f>
      </c>
      <c s="24">
        <f>0+M48</f>
      </c>
    </row>
    <row r="48" spans="1:16" ht="12.75" customHeight="1">
      <c r="A48" t="s">
        <v>50</v>
      </c>
      <c s="6" t="s">
        <v>86</v>
      </c>
      <c s="6" t="s">
        <v>5344</v>
      </c>
      <c t="s">
        <v>4</v>
      </c>
      <c s="26" t="s">
        <v>5345</v>
      </c>
      <c s="27" t="s">
        <v>82</v>
      </c>
      <c s="28">
        <v>83</v>
      </c>
      <c s="27">
        <v>0</v>
      </c>
      <c s="27">
        <f>ROUND(G48*H48,6)</f>
      </c>
      <c r="L48" s="29">
        <v>0</v>
      </c>
      <c s="24">
        <f>ROUND(ROUND(L48,2)*ROUND(G48,3),2)</f>
      </c>
      <c s="27" t="s">
        <v>55</v>
      </c>
      <c>
        <f>(M48*21)/100</f>
      </c>
      <c t="s">
        <v>27</v>
      </c>
    </row>
    <row r="49" spans="1:5" ht="12.75" customHeight="1">
      <c r="A49" s="30" t="s">
        <v>56</v>
      </c>
      <c r="E49" s="31" t="s">
        <v>5345</v>
      </c>
    </row>
    <row r="50" spans="1:5" ht="12.75" customHeight="1">
      <c r="A50" s="30" t="s">
        <v>57</v>
      </c>
      <c r="E50" s="32" t="s">
        <v>4</v>
      </c>
    </row>
    <row r="51" spans="5:5" ht="12.75" customHeight="1">
      <c r="E51" s="31" t="s">
        <v>58</v>
      </c>
    </row>
    <row r="52" spans="1:13" ht="12.75" customHeight="1">
      <c r="A52" t="s">
        <v>47</v>
      </c>
      <c r="C52" s="7" t="s">
        <v>108</v>
      </c>
      <c r="E52" s="25" t="s">
        <v>5237</v>
      </c>
      <c r="J52" s="24">
        <f>0</f>
      </c>
      <c s="24">
        <f>0</f>
      </c>
      <c s="24">
        <f>0+L53</f>
      </c>
      <c s="24">
        <f>0+M53</f>
      </c>
    </row>
    <row r="53" spans="1:16" ht="12.75" customHeight="1">
      <c r="A53" t="s">
        <v>50</v>
      </c>
      <c s="6" t="s">
        <v>89</v>
      </c>
      <c s="6" t="s">
        <v>77</v>
      </c>
      <c t="s">
        <v>4</v>
      </c>
      <c s="26" t="s">
        <v>78</v>
      </c>
      <c s="27" t="s">
        <v>66</v>
      </c>
      <c s="28">
        <v>192.49</v>
      </c>
      <c s="27">
        <v>0</v>
      </c>
      <c s="27">
        <f>ROUND(G53*H53,6)</f>
      </c>
      <c r="L53" s="29">
        <v>0</v>
      </c>
      <c s="24">
        <f>ROUND(ROUND(L53,2)*ROUND(G53,3),2)</f>
      </c>
      <c s="27" t="s">
        <v>55</v>
      </c>
      <c>
        <f>(M53*21)/100</f>
      </c>
      <c t="s">
        <v>27</v>
      </c>
    </row>
    <row r="54" spans="1:5" ht="12.75" customHeight="1">
      <c r="A54" s="30" t="s">
        <v>56</v>
      </c>
      <c r="E54" s="31" t="s">
        <v>78</v>
      </c>
    </row>
    <row r="55" spans="1:5" ht="12.75" customHeight="1">
      <c r="A55" s="30" t="s">
        <v>57</v>
      </c>
      <c r="E55" s="32" t="s">
        <v>4</v>
      </c>
    </row>
    <row r="56" spans="5:5" ht="12.75" customHeight="1">
      <c r="E56" s="31" t="s">
        <v>67</v>
      </c>
    </row>
    <row r="57" spans="1:13" ht="12.75" customHeight="1">
      <c r="A57" t="s">
        <v>47</v>
      </c>
      <c r="C57" s="7" t="s">
        <v>111</v>
      </c>
      <c r="E57" s="25" t="s">
        <v>5238</v>
      </c>
      <c r="J57" s="24">
        <f>0</f>
      </c>
      <c s="24">
        <f>0</f>
      </c>
      <c s="24">
        <f>0+L58</f>
      </c>
      <c s="24">
        <f>0+M58</f>
      </c>
    </row>
    <row r="58" spans="1:16" ht="12.75" customHeight="1">
      <c r="A58" t="s">
        <v>50</v>
      </c>
      <c s="6" t="s">
        <v>92</v>
      </c>
      <c s="6" t="s">
        <v>2522</v>
      </c>
      <c t="s">
        <v>4</v>
      </c>
      <c s="26" t="s">
        <v>2523</v>
      </c>
      <c s="27" t="s">
        <v>782</v>
      </c>
      <c s="28">
        <v>248.45</v>
      </c>
      <c s="27">
        <v>0</v>
      </c>
      <c s="27">
        <f>ROUND(G58*H58,6)</f>
      </c>
      <c r="L58" s="29">
        <v>0</v>
      </c>
      <c s="24">
        <f>ROUND(ROUND(L58,2)*ROUND(G58,3),2)</f>
      </c>
      <c s="27" t="s">
        <v>55</v>
      </c>
      <c>
        <f>(M58*21)/100</f>
      </c>
      <c t="s">
        <v>27</v>
      </c>
    </row>
    <row r="59" spans="1:5" ht="12.75" customHeight="1">
      <c r="A59" s="30" t="s">
        <v>56</v>
      </c>
      <c r="E59" s="31" t="s">
        <v>2523</v>
      </c>
    </row>
    <row r="60" spans="1:5" ht="12.75" customHeight="1">
      <c r="A60" s="30" t="s">
        <v>57</v>
      </c>
      <c r="E60" s="32" t="s">
        <v>4</v>
      </c>
    </row>
    <row r="61" spans="5:5" ht="12.75" customHeight="1">
      <c r="E61" s="31" t="s">
        <v>58</v>
      </c>
    </row>
    <row r="62" spans="1:13" ht="12.75" customHeight="1">
      <c r="A62" t="s">
        <v>47</v>
      </c>
      <c r="C62" s="7" t="s">
        <v>71</v>
      </c>
      <c r="E62" s="25" t="s">
        <v>2553</v>
      </c>
      <c r="J62" s="24">
        <f>0</f>
      </c>
      <c s="24">
        <f>0</f>
      </c>
      <c s="24">
        <f>0+L63</f>
      </c>
      <c s="24">
        <f>0+M63</f>
      </c>
    </row>
    <row r="63" spans="1:16" ht="12.75" customHeight="1">
      <c r="A63" t="s">
        <v>50</v>
      </c>
      <c s="6" t="s">
        <v>95</v>
      </c>
      <c s="6" t="s">
        <v>5293</v>
      </c>
      <c t="s">
        <v>4</v>
      </c>
      <c s="26" t="s">
        <v>5294</v>
      </c>
      <c s="27" t="s">
        <v>782</v>
      </c>
      <c s="28">
        <v>28</v>
      </c>
      <c s="27">
        <v>0</v>
      </c>
      <c s="27">
        <f>ROUND(G63*H63,6)</f>
      </c>
      <c r="L63" s="29">
        <v>0</v>
      </c>
      <c s="24">
        <f>ROUND(ROUND(L63,2)*ROUND(G63,3),2)</f>
      </c>
      <c s="27" t="s">
        <v>55</v>
      </c>
      <c>
        <f>(M63*21)/100</f>
      </c>
      <c t="s">
        <v>27</v>
      </c>
    </row>
    <row r="64" spans="1:5" ht="12.75" customHeight="1">
      <c r="A64" s="30" t="s">
        <v>56</v>
      </c>
      <c r="E64" s="31" t="s">
        <v>5294</v>
      </c>
    </row>
    <row r="65" spans="1:5" ht="12.75" customHeight="1">
      <c r="A65" s="30" t="s">
        <v>57</v>
      </c>
      <c r="E65" s="32" t="s">
        <v>4</v>
      </c>
    </row>
    <row r="66" spans="5:5" ht="12.75" customHeight="1">
      <c r="E66" s="31" t="s">
        <v>58</v>
      </c>
    </row>
    <row r="67" spans="1:13" ht="12.75" customHeight="1">
      <c r="A67" t="s">
        <v>47</v>
      </c>
      <c r="C67" s="7" t="s">
        <v>376</v>
      </c>
      <c r="E67" s="25" t="s">
        <v>1945</v>
      </c>
      <c r="J67" s="24">
        <f>0</f>
      </c>
      <c s="24">
        <f>0</f>
      </c>
      <c s="24">
        <f>0+L68+L72+L76+L80+L84+L88+L92+L96+L100+L104+L108+L112+L116+L120+L124+L128+L132</f>
      </c>
      <c s="24">
        <f>0+M68+M72+M76+M80+M84+M88+M92+M96+M100+M104+M108+M112+M116+M120+M124+M128+M132</f>
      </c>
    </row>
    <row r="68" spans="1:16" ht="12.75" customHeight="1">
      <c r="A68" t="s">
        <v>50</v>
      </c>
      <c s="6" t="s">
        <v>99</v>
      </c>
      <c s="6" t="s">
        <v>84</v>
      </c>
      <c t="s">
        <v>4</v>
      </c>
      <c s="26" t="s">
        <v>85</v>
      </c>
      <c s="27" t="s">
        <v>82</v>
      </c>
      <c s="28">
        <v>697</v>
      </c>
      <c s="27">
        <v>0</v>
      </c>
      <c s="27">
        <f>ROUND(G68*H68,6)</f>
      </c>
      <c r="L68" s="29">
        <v>0</v>
      </c>
      <c s="24">
        <f>ROUND(ROUND(L68,2)*ROUND(G68,3),2)</f>
      </c>
      <c s="27" t="s">
        <v>55</v>
      </c>
      <c>
        <f>(M68*21)/100</f>
      </c>
      <c t="s">
        <v>27</v>
      </c>
    </row>
    <row r="69" spans="1:5" ht="12.75" customHeight="1">
      <c r="A69" s="30" t="s">
        <v>56</v>
      </c>
      <c r="E69" s="31" t="s">
        <v>85</v>
      </c>
    </row>
    <row r="70" spans="1:5" ht="12.75" customHeight="1">
      <c r="A70" s="30" t="s">
        <v>57</v>
      </c>
      <c r="E70" s="32" t="s">
        <v>4</v>
      </c>
    </row>
    <row r="71" spans="5:5" ht="12.75" customHeight="1">
      <c r="E71" s="31" t="s">
        <v>58</v>
      </c>
    </row>
    <row r="72" spans="1:16" ht="12.75" customHeight="1">
      <c r="A72" t="s">
        <v>50</v>
      </c>
      <c s="6" t="s">
        <v>102</v>
      </c>
      <c s="6" t="s">
        <v>5239</v>
      </c>
      <c t="s">
        <v>4</v>
      </c>
      <c s="26" t="s">
        <v>5240</v>
      </c>
      <c s="27" t="s">
        <v>82</v>
      </c>
      <c s="28">
        <v>18</v>
      </c>
      <c s="27">
        <v>0</v>
      </c>
      <c s="27">
        <f>ROUND(G72*H72,6)</f>
      </c>
      <c r="L72" s="29">
        <v>0</v>
      </c>
      <c s="24">
        <f>ROUND(ROUND(L72,2)*ROUND(G72,3),2)</f>
      </c>
      <c s="27" t="s">
        <v>55</v>
      </c>
      <c>
        <f>(M72*21)/100</f>
      </c>
      <c t="s">
        <v>27</v>
      </c>
    </row>
    <row r="73" spans="1:5" ht="12.75" customHeight="1">
      <c r="A73" s="30" t="s">
        <v>56</v>
      </c>
      <c r="E73" s="31" t="s">
        <v>5240</v>
      </c>
    </row>
    <row r="74" spans="1:5" ht="12.75" customHeight="1">
      <c r="A74" s="30" t="s">
        <v>57</v>
      </c>
      <c r="E74" s="32" t="s">
        <v>4</v>
      </c>
    </row>
    <row r="75" spans="5:5" ht="12.75" customHeight="1">
      <c r="E75" s="31" t="s">
        <v>58</v>
      </c>
    </row>
    <row r="76" spans="1:16" ht="12.75" customHeight="1">
      <c r="A76" t="s">
        <v>50</v>
      </c>
      <c s="6" t="s">
        <v>105</v>
      </c>
      <c s="6" t="s">
        <v>5346</v>
      </c>
      <c t="s">
        <v>4</v>
      </c>
      <c s="26" t="s">
        <v>5347</v>
      </c>
      <c s="27" t="s">
        <v>82</v>
      </c>
      <c s="28">
        <v>18</v>
      </c>
      <c s="27">
        <v>0</v>
      </c>
      <c s="27">
        <f>ROUND(G76*H76,6)</f>
      </c>
      <c r="L76" s="29">
        <v>0</v>
      </c>
      <c s="24">
        <f>ROUND(ROUND(L76,2)*ROUND(G76,3),2)</f>
      </c>
      <c s="27" t="s">
        <v>55</v>
      </c>
      <c>
        <f>(M76*21)/100</f>
      </c>
      <c t="s">
        <v>27</v>
      </c>
    </row>
    <row r="77" spans="1:5" ht="12.75" customHeight="1">
      <c r="A77" s="30" t="s">
        <v>56</v>
      </c>
      <c r="E77" s="31" t="s">
        <v>5347</v>
      </c>
    </row>
    <row r="78" spans="1:5" ht="12.75" customHeight="1">
      <c r="A78" s="30" t="s">
        <v>57</v>
      </c>
      <c r="E78" s="32" t="s">
        <v>4</v>
      </c>
    </row>
    <row r="79" spans="5:5" ht="12.75" customHeight="1">
      <c r="E79" s="31" t="s">
        <v>58</v>
      </c>
    </row>
    <row r="80" spans="1:16" ht="12.75" customHeight="1">
      <c r="A80" t="s">
        <v>50</v>
      </c>
      <c s="6" t="s">
        <v>108</v>
      </c>
      <c s="6" t="s">
        <v>5241</v>
      </c>
      <c t="s">
        <v>4</v>
      </c>
      <c s="26" t="s">
        <v>5242</v>
      </c>
      <c s="27" t="s">
        <v>82</v>
      </c>
      <c s="28">
        <v>697</v>
      </c>
      <c s="27">
        <v>0</v>
      </c>
      <c s="27">
        <f>ROUND(G80*H80,6)</f>
      </c>
      <c r="L80" s="29">
        <v>0</v>
      </c>
      <c s="24">
        <f>ROUND(ROUND(L80,2)*ROUND(G80,3),2)</f>
      </c>
      <c s="27" t="s">
        <v>55</v>
      </c>
      <c>
        <f>(M80*21)/100</f>
      </c>
      <c t="s">
        <v>27</v>
      </c>
    </row>
    <row r="81" spans="1:5" ht="12.75" customHeight="1">
      <c r="A81" s="30" t="s">
        <v>56</v>
      </c>
      <c r="E81" s="31" t="s">
        <v>5242</v>
      </c>
    </row>
    <row r="82" spans="1:5" ht="12.75" customHeight="1">
      <c r="A82" s="30" t="s">
        <v>57</v>
      </c>
      <c r="E82" s="32" t="s">
        <v>4</v>
      </c>
    </row>
    <row r="83" spans="5:5" ht="12.75" customHeight="1">
      <c r="E83" s="31" t="s">
        <v>58</v>
      </c>
    </row>
    <row r="84" spans="1:16" ht="12.75" customHeight="1">
      <c r="A84" t="s">
        <v>50</v>
      </c>
      <c s="6" t="s">
        <v>111</v>
      </c>
      <c s="6" t="s">
        <v>93</v>
      </c>
      <c t="s">
        <v>4</v>
      </c>
      <c s="26" t="s">
        <v>94</v>
      </c>
      <c s="27" t="s">
        <v>82</v>
      </c>
      <c s="28">
        <v>9</v>
      </c>
      <c s="27">
        <v>0</v>
      </c>
      <c s="27">
        <f>ROUND(G84*H84,6)</f>
      </c>
      <c r="L84" s="29">
        <v>0</v>
      </c>
      <c s="24">
        <f>ROUND(ROUND(L84,2)*ROUND(G84,3),2)</f>
      </c>
      <c s="27" t="s">
        <v>55</v>
      </c>
      <c>
        <f>(M84*21)/100</f>
      </c>
      <c t="s">
        <v>27</v>
      </c>
    </row>
    <row r="85" spans="1:5" ht="12.75" customHeight="1">
      <c r="A85" s="30" t="s">
        <v>56</v>
      </c>
      <c r="E85" s="31" t="s">
        <v>94</v>
      </c>
    </row>
    <row r="86" spans="1:5" ht="12.75" customHeight="1">
      <c r="A86" s="30" t="s">
        <v>57</v>
      </c>
      <c r="E86" s="32" t="s">
        <v>4</v>
      </c>
    </row>
    <row r="87" spans="5:5" ht="12.75" customHeight="1">
      <c r="E87" s="31" t="s">
        <v>58</v>
      </c>
    </row>
    <row r="88" spans="1:16" ht="12.75" customHeight="1">
      <c r="A88" t="s">
        <v>50</v>
      </c>
      <c s="6" t="s">
        <v>114</v>
      </c>
      <c s="6" t="s">
        <v>5295</v>
      </c>
      <c t="s">
        <v>4</v>
      </c>
      <c s="26" t="s">
        <v>5244</v>
      </c>
      <c s="27" t="s">
        <v>82</v>
      </c>
      <c s="28">
        <v>9</v>
      </c>
      <c s="27">
        <v>0</v>
      </c>
      <c s="27">
        <f>ROUND(G88*H88,6)</f>
      </c>
      <c r="L88" s="29">
        <v>0</v>
      </c>
      <c s="24">
        <f>ROUND(ROUND(L88,2)*ROUND(G88,3),2)</f>
      </c>
      <c s="27" t="s">
        <v>55</v>
      </c>
      <c>
        <f>(M88*21)/100</f>
      </c>
      <c t="s">
        <v>27</v>
      </c>
    </row>
    <row r="89" spans="1:5" ht="12.75" customHeight="1">
      <c r="A89" s="30" t="s">
        <v>56</v>
      </c>
      <c r="E89" s="31" t="s">
        <v>5244</v>
      </c>
    </row>
    <row r="90" spans="1:5" ht="12.75" customHeight="1">
      <c r="A90" s="30" t="s">
        <v>57</v>
      </c>
      <c r="E90" s="32" t="s">
        <v>4</v>
      </c>
    </row>
    <row r="91" spans="5:5" ht="12.75" customHeight="1">
      <c r="E91" s="31" t="s">
        <v>1481</v>
      </c>
    </row>
    <row r="92" spans="1:16" ht="12.75" customHeight="1">
      <c r="A92" t="s">
        <v>50</v>
      </c>
      <c s="6" t="s">
        <v>117</v>
      </c>
      <c s="6" t="s">
        <v>103</v>
      </c>
      <c t="s">
        <v>4</v>
      </c>
      <c s="26" t="s">
        <v>104</v>
      </c>
      <c s="27" t="s">
        <v>98</v>
      </c>
      <c s="28">
        <v>12</v>
      </c>
      <c s="27">
        <v>0</v>
      </c>
      <c s="27">
        <f>ROUND(G92*H92,6)</f>
      </c>
      <c r="L92" s="29">
        <v>0</v>
      </c>
      <c s="24">
        <f>ROUND(ROUND(L92,2)*ROUND(G92,3),2)</f>
      </c>
      <c s="27" t="s">
        <v>55</v>
      </c>
      <c>
        <f>(M92*21)/100</f>
      </c>
      <c t="s">
        <v>27</v>
      </c>
    </row>
    <row r="93" spans="1:5" ht="12.75" customHeight="1">
      <c r="A93" s="30" t="s">
        <v>56</v>
      </c>
      <c r="E93" s="31" t="s">
        <v>104</v>
      </c>
    </row>
    <row r="94" spans="1:5" ht="12.75" customHeight="1">
      <c r="A94" s="30" t="s">
        <v>57</v>
      </c>
      <c r="E94" s="32" t="s">
        <v>4</v>
      </c>
    </row>
    <row r="95" spans="5:5" ht="12.75" customHeight="1">
      <c r="E95" s="31" t="s">
        <v>58</v>
      </c>
    </row>
    <row r="96" spans="1:16" ht="12.75" customHeight="1">
      <c r="A96" t="s">
        <v>50</v>
      </c>
      <c s="6" t="s">
        <v>121</v>
      </c>
      <c s="6" t="s">
        <v>710</v>
      </c>
      <c t="s">
        <v>4</v>
      </c>
      <c s="26" t="s">
        <v>711</v>
      </c>
      <c s="27" t="s">
        <v>98</v>
      </c>
      <c s="28">
        <v>30</v>
      </c>
      <c s="27">
        <v>0</v>
      </c>
      <c s="27">
        <f>ROUND(G96*H96,6)</f>
      </c>
      <c r="L96" s="29">
        <v>0</v>
      </c>
      <c s="24">
        <f>ROUND(ROUND(L96,2)*ROUND(G96,3),2)</f>
      </c>
      <c s="27" t="s">
        <v>55</v>
      </c>
      <c>
        <f>(M96*21)/100</f>
      </c>
      <c t="s">
        <v>27</v>
      </c>
    </row>
    <row r="97" spans="1:5" ht="12.75" customHeight="1">
      <c r="A97" s="30" t="s">
        <v>56</v>
      </c>
      <c r="E97" s="31" t="s">
        <v>711</v>
      </c>
    </row>
    <row r="98" spans="1:5" ht="12.75" customHeight="1">
      <c r="A98" s="30" t="s">
        <v>57</v>
      </c>
      <c r="E98" s="32" t="s">
        <v>4</v>
      </c>
    </row>
    <row r="99" spans="5:5" ht="12.75" customHeight="1">
      <c r="E99" s="31" t="s">
        <v>58</v>
      </c>
    </row>
    <row r="100" spans="1:16" ht="12.75" customHeight="1">
      <c r="A100" t="s">
        <v>50</v>
      </c>
      <c s="6" t="s">
        <v>126</v>
      </c>
      <c s="6" t="s">
        <v>5296</v>
      </c>
      <c t="s">
        <v>4</v>
      </c>
      <c s="26" t="s">
        <v>5297</v>
      </c>
      <c s="27" t="s">
        <v>98</v>
      </c>
      <c s="28">
        <v>190</v>
      </c>
      <c s="27">
        <v>0</v>
      </c>
      <c s="27">
        <f>ROUND(G100*H100,6)</f>
      </c>
      <c r="L100" s="29">
        <v>0</v>
      </c>
      <c s="24">
        <f>ROUND(ROUND(L100,2)*ROUND(G100,3),2)</f>
      </c>
      <c s="27" t="s">
        <v>55</v>
      </c>
      <c>
        <f>(M100*21)/100</f>
      </c>
      <c t="s">
        <v>27</v>
      </c>
    </row>
    <row r="101" spans="1:5" ht="12.75" customHeight="1">
      <c r="A101" s="30" t="s">
        <v>56</v>
      </c>
      <c r="E101" s="31" t="s">
        <v>5297</v>
      </c>
    </row>
    <row r="102" spans="1:5" ht="12.75" customHeight="1">
      <c r="A102" s="30" t="s">
        <v>57</v>
      </c>
      <c r="E102" s="32" t="s">
        <v>4</v>
      </c>
    </row>
    <row r="103" spans="5:5" ht="12.75" customHeight="1">
      <c r="E103" s="31" t="s">
        <v>58</v>
      </c>
    </row>
    <row r="104" spans="1:16" ht="12.75" customHeight="1">
      <c r="A104" t="s">
        <v>50</v>
      </c>
      <c s="6" t="s">
        <v>130</v>
      </c>
      <c s="6" t="s">
        <v>5247</v>
      </c>
      <c t="s">
        <v>4</v>
      </c>
      <c s="26" t="s">
        <v>5248</v>
      </c>
      <c s="27" t="s">
        <v>82</v>
      </c>
      <c s="28">
        <v>18</v>
      </c>
      <c s="27">
        <v>0</v>
      </c>
      <c s="27">
        <f>ROUND(G104*H104,6)</f>
      </c>
      <c r="L104" s="29">
        <v>0</v>
      </c>
      <c s="24">
        <f>ROUND(ROUND(L104,2)*ROUND(G104,3),2)</f>
      </c>
      <c s="27" t="s">
        <v>55</v>
      </c>
      <c>
        <f>(M104*21)/100</f>
      </c>
      <c t="s">
        <v>27</v>
      </c>
    </row>
    <row r="105" spans="1:5" ht="12.75" customHeight="1">
      <c r="A105" s="30" t="s">
        <v>56</v>
      </c>
      <c r="E105" s="31" t="s">
        <v>5248</v>
      </c>
    </row>
    <row r="106" spans="1:5" ht="12.75" customHeight="1">
      <c r="A106" s="30" t="s">
        <v>57</v>
      </c>
      <c r="E106" s="32" t="s">
        <v>4</v>
      </c>
    </row>
    <row r="107" spans="5:5" ht="12.75" customHeight="1">
      <c r="E107" s="31" t="s">
        <v>58</v>
      </c>
    </row>
    <row r="108" spans="1:16" ht="12.75" customHeight="1">
      <c r="A108" t="s">
        <v>50</v>
      </c>
      <c s="6" t="s">
        <v>133</v>
      </c>
      <c s="6" t="s">
        <v>5348</v>
      </c>
      <c t="s">
        <v>4</v>
      </c>
      <c s="26" t="s">
        <v>5349</v>
      </c>
      <c s="27" t="s">
        <v>82</v>
      </c>
      <c s="28">
        <v>18</v>
      </c>
      <c s="27">
        <v>0</v>
      </c>
      <c s="27">
        <f>ROUND(G108*H108,6)</f>
      </c>
      <c r="L108" s="29">
        <v>0</v>
      </c>
      <c s="24">
        <f>ROUND(ROUND(L108,2)*ROUND(G108,3),2)</f>
      </c>
      <c s="27" t="s">
        <v>55</v>
      </c>
      <c>
        <f>(M108*21)/100</f>
      </c>
      <c t="s">
        <v>27</v>
      </c>
    </row>
    <row r="109" spans="1:5" ht="12.75" customHeight="1">
      <c r="A109" s="30" t="s">
        <v>56</v>
      </c>
      <c r="E109" s="31" t="s">
        <v>5349</v>
      </c>
    </row>
    <row r="110" spans="1:5" ht="12.75" customHeight="1">
      <c r="A110" s="30" t="s">
        <v>57</v>
      </c>
      <c r="E110" s="32" t="s">
        <v>4</v>
      </c>
    </row>
    <row r="111" spans="5:5" ht="12.75" customHeight="1">
      <c r="E111" s="31" t="s">
        <v>58</v>
      </c>
    </row>
    <row r="112" spans="1:16" ht="12.75" customHeight="1">
      <c r="A112" t="s">
        <v>50</v>
      </c>
      <c s="6" t="s">
        <v>136</v>
      </c>
      <c s="6" t="s">
        <v>115</v>
      </c>
      <c t="s">
        <v>4</v>
      </c>
      <c s="26" t="s">
        <v>116</v>
      </c>
      <c s="27" t="s">
        <v>82</v>
      </c>
      <c s="28">
        <v>119</v>
      </c>
      <c s="27">
        <v>0</v>
      </c>
      <c s="27">
        <f>ROUND(G112*H112,6)</f>
      </c>
      <c r="L112" s="29">
        <v>0</v>
      </c>
      <c s="24">
        <f>ROUND(ROUND(L112,2)*ROUND(G112,3),2)</f>
      </c>
      <c s="27" t="s">
        <v>55</v>
      </c>
      <c>
        <f>(M112*21)/100</f>
      </c>
      <c t="s">
        <v>27</v>
      </c>
    </row>
    <row r="113" spans="1:5" ht="12.75" customHeight="1">
      <c r="A113" s="30" t="s">
        <v>56</v>
      </c>
      <c r="E113" s="31" t="s">
        <v>116</v>
      </c>
    </row>
    <row r="114" spans="1:5" ht="12.75" customHeight="1">
      <c r="A114" s="30" t="s">
        <v>57</v>
      </c>
      <c r="E114" s="32" t="s">
        <v>4</v>
      </c>
    </row>
    <row r="115" spans="5:5" ht="12.75" customHeight="1">
      <c r="E115" s="31" t="s">
        <v>67</v>
      </c>
    </row>
    <row r="116" spans="1:16" ht="12.75" customHeight="1">
      <c r="A116" t="s">
        <v>50</v>
      </c>
      <c s="6" t="s">
        <v>139</v>
      </c>
      <c s="6" t="s">
        <v>109</v>
      </c>
      <c t="s">
        <v>4</v>
      </c>
      <c s="26" t="s">
        <v>110</v>
      </c>
      <c s="27" t="s">
        <v>98</v>
      </c>
      <c s="28">
        <v>9</v>
      </c>
      <c s="27">
        <v>0</v>
      </c>
      <c s="27">
        <f>ROUND(G116*H116,6)</f>
      </c>
      <c r="L116" s="29">
        <v>0</v>
      </c>
      <c s="24">
        <f>ROUND(ROUND(L116,2)*ROUND(G116,3),2)</f>
      </c>
      <c s="27" t="s">
        <v>55</v>
      </c>
      <c>
        <f>(M116*21)/100</f>
      </c>
      <c t="s">
        <v>27</v>
      </c>
    </row>
    <row r="117" spans="1:5" ht="12.75" customHeight="1">
      <c r="A117" s="30" t="s">
        <v>56</v>
      </c>
      <c r="E117" s="31" t="s">
        <v>110</v>
      </c>
    </row>
    <row r="118" spans="1:5" ht="12.75" customHeight="1">
      <c r="A118" s="30" t="s">
        <v>57</v>
      </c>
      <c r="E118" s="32" t="s">
        <v>4</v>
      </c>
    </row>
    <row r="119" spans="5:5" ht="12.75" customHeight="1">
      <c r="E119" s="31" t="s">
        <v>67</v>
      </c>
    </row>
    <row r="120" spans="1:16" ht="12.75" customHeight="1">
      <c r="A120" t="s">
        <v>50</v>
      </c>
      <c s="6" t="s">
        <v>142</v>
      </c>
      <c s="6" t="s">
        <v>5298</v>
      </c>
      <c t="s">
        <v>4</v>
      </c>
      <c s="26" t="s">
        <v>5250</v>
      </c>
      <c s="27" t="s">
        <v>264</v>
      </c>
      <c s="28">
        <v>46</v>
      </c>
      <c s="27">
        <v>0</v>
      </c>
      <c s="27">
        <f>ROUND(G120*H120,6)</f>
      </c>
      <c r="L120" s="29">
        <v>0</v>
      </c>
      <c s="24">
        <f>ROUND(ROUND(L120,2)*ROUND(G120,3),2)</f>
      </c>
      <c s="27" t="s">
        <v>55</v>
      </c>
      <c>
        <f>(M120*21)/100</f>
      </c>
      <c t="s">
        <v>27</v>
      </c>
    </row>
    <row r="121" spans="1:5" ht="12.75" customHeight="1">
      <c r="A121" s="30" t="s">
        <v>56</v>
      </c>
      <c r="E121" s="31" t="s">
        <v>5250</v>
      </c>
    </row>
    <row r="122" spans="1:5" ht="12.75" customHeight="1">
      <c r="A122" s="30" t="s">
        <v>57</v>
      </c>
      <c r="E122" s="32" t="s">
        <v>4</v>
      </c>
    </row>
    <row r="123" spans="5:5" ht="12.75" customHeight="1">
      <c r="E123" s="31" t="s">
        <v>5251</v>
      </c>
    </row>
    <row r="124" spans="1:16" ht="12.75" customHeight="1">
      <c r="A124" t="s">
        <v>50</v>
      </c>
      <c s="6" t="s">
        <v>145</v>
      </c>
      <c s="6" t="s">
        <v>5299</v>
      </c>
      <c t="s">
        <v>4</v>
      </c>
      <c s="26" t="s">
        <v>5300</v>
      </c>
      <c s="27" t="s">
        <v>66</v>
      </c>
      <c s="28">
        <v>3</v>
      </c>
      <c s="27">
        <v>0</v>
      </c>
      <c s="27">
        <f>ROUND(G124*H124,6)</f>
      </c>
      <c r="L124" s="29">
        <v>0</v>
      </c>
      <c s="24">
        <f>ROUND(ROUND(L124,2)*ROUND(G124,3),2)</f>
      </c>
      <c s="27" t="s">
        <v>55</v>
      </c>
      <c>
        <f>(M124*21)/100</f>
      </c>
      <c t="s">
        <v>27</v>
      </c>
    </row>
    <row r="125" spans="1:5" ht="12.75" customHeight="1">
      <c r="A125" s="30" t="s">
        <v>56</v>
      </c>
      <c r="E125" s="31" t="s">
        <v>5300</v>
      </c>
    </row>
    <row r="126" spans="1:5" ht="12.75" customHeight="1">
      <c r="A126" s="30" t="s">
        <v>57</v>
      </c>
      <c r="E126" s="32" t="s">
        <v>4</v>
      </c>
    </row>
    <row r="127" spans="5:5" ht="12.75" customHeight="1">
      <c r="E127" s="31" t="s">
        <v>58</v>
      </c>
    </row>
    <row r="128" spans="1:16" ht="12.75" customHeight="1">
      <c r="A128" t="s">
        <v>50</v>
      </c>
      <c s="6" t="s">
        <v>148</v>
      </c>
      <c s="6" t="s">
        <v>780</v>
      </c>
      <c t="s">
        <v>4</v>
      </c>
      <c s="26" t="s">
        <v>781</v>
      </c>
      <c s="27" t="s">
        <v>782</v>
      </c>
      <c s="28">
        <v>0.669</v>
      </c>
      <c s="27">
        <v>0</v>
      </c>
      <c s="27">
        <f>ROUND(G128*H128,6)</f>
      </c>
      <c r="L128" s="29">
        <v>0</v>
      </c>
      <c s="24">
        <f>ROUND(ROUND(L128,2)*ROUND(G128,3),2)</f>
      </c>
      <c s="27" t="s">
        <v>55</v>
      </c>
      <c>
        <f>(M128*21)/100</f>
      </c>
      <c t="s">
        <v>27</v>
      </c>
    </row>
    <row r="129" spans="1:5" ht="12.75" customHeight="1">
      <c r="A129" s="30" t="s">
        <v>56</v>
      </c>
      <c r="E129" s="31" t="s">
        <v>781</v>
      </c>
    </row>
    <row r="130" spans="1:5" ht="12.75" customHeight="1">
      <c r="A130" s="30" t="s">
        <v>57</v>
      </c>
      <c r="E130" s="32" t="s">
        <v>4</v>
      </c>
    </row>
    <row r="131" spans="5:5" ht="12.75" customHeight="1">
      <c r="E131" s="31" t="s">
        <v>58</v>
      </c>
    </row>
    <row r="132" spans="1:16" ht="12.75" customHeight="1">
      <c r="A132" t="s">
        <v>50</v>
      </c>
      <c s="6" t="s">
        <v>151</v>
      </c>
      <c s="6" t="s">
        <v>5350</v>
      </c>
      <c t="s">
        <v>4</v>
      </c>
      <c s="26" t="s">
        <v>5351</v>
      </c>
      <c s="27" t="s">
        <v>82</v>
      </c>
      <c s="28">
        <v>9</v>
      </c>
      <c s="27">
        <v>0</v>
      </c>
      <c s="27">
        <f>ROUND(G132*H132,6)</f>
      </c>
      <c r="L132" s="29">
        <v>0</v>
      </c>
      <c s="24">
        <f>ROUND(ROUND(L132,2)*ROUND(G132,3),2)</f>
      </c>
      <c s="27" t="s">
        <v>55</v>
      </c>
      <c>
        <f>(M132*21)/100</f>
      </c>
      <c t="s">
        <v>27</v>
      </c>
    </row>
    <row r="133" spans="1:5" ht="12.75" customHeight="1">
      <c r="A133" s="30" t="s">
        <v>56</v>
      </c>
      <c r="E133" s="31" t="s">
        <v>5351</v>
      </c>
    </row>
    <row r="134" spans="1:5" ht="12.75" customHeight="1">
      <c r="A134" s="30" t="s">
        <v>57</v>
      </c>
      <c r="E134" s="32" t="s">
        <v>4</v>
      </c>
    </row>
    <row r="135" spans="5:5" ht="12.75" customHeight="1">
      <c r="E135" s="31" t="s">
        <v>58</v>
      </c>
    </row>
    <row r="136" spans="1:13" ht="12.75" customHeight="1">
      <c r="A136" t="s">
        <v>47</v>
      </c>
      <c r="C136" s="7" t="s">
        <v>386</v>
      </c>
      <c r="E136" s="25" t="s">
        <v>5252</v>
      </c>
      <c r="J136" s="24">
        <f>0</f>
      </c>
      <c s="24">
        <f>0</f>
      </c>
      <c s="24">
        <f>0+L137+L141+L145+L149+L153+L157+L161+L165+L169+L173+L177+L181+L185+L189+L193+L197+L201+L205+L209+L213+L217+L221+L225+L229</f>
      </c>
      <c s="24">
        <f>0+M137+M141+M145+M149+M153+M157+M161+M165+M169+M173+M177+M181+M185+M189+M193+M197+M201+M205+M209+M213+M217+M221+M225+M229</f>
      </c>
    </row>
    <row r="137" spans="1:16" ht="12.75" customHeight="1">
      <c r="A137" t="s">
        <v>50</v>
      </c>
      <c s="6" t="s">
        <v>154</v>
      </c>
      <c s="6" t="s">
        <v>992</v>
      </c>
      <c t="s">
        <v>4</v>
      </c>
      <c s="26" t="s">
        <v>993</v>
      </c>
      <c s="27" t="s">
        <v>82</v>
      </c>
      <c s="28">
        <v>76</v>
      </c>
      <c s="27">
        <v>0</v>
      </c>
      <c s="27">
        <f>ROUND(G137*H137,6)</f>
      </c>
      <c r="L137" s="29">
        <v>0</v>
      </c>
      <c s="24">
        <f>ROUND(ROUND(L137,2)*ROUND(G137,3),2)</f>
      </c>
      <c s="27" t="s">
        <v>55</v>
      </c>
      <c>
        <f>(M137*21)/100</f>
      </c>
      <c t="s">
        <v>27</v>
      </c>
    </row>
    <row r="138" spans="1:5" ht="12.75" customHeight="1">
      <c r="A138" s="30" t="s">
        <v>56</v>
      </c>
      <c r="E138" s="31" t="s">
        <v>993</v>
      </c>
    </row>
    <row r="139" spans="1:5" ht="12.75" customHeight="1">
      <c r="A139" s="30" t="s">
        <v>57</v>
      </c>
      <c r="E139" s="32" t="s">
        <v>4</v>
      </c>
    </row>
    <row r="140" spans="5:5" ht="12.75" customHeight="1">
      <c r="E140" s="31" t="s">
        <v>58</v>
      </c>
    </row>
    <row r="141" spans="1:16" ht="12.75" customHeight="1">
      <c r="A141" t="s">
        <v>50</v>
      </c>
      <c s="6" t="s">
        <v>157</v>
      </c>
      <c s="6" t="s">
        <v>992</v>
      </c>
      <c t="s">
        <v>51</v>
      </c>
      <c s="26" t="s">
        <v>993</v>
      </c>
      <c s="27" t="s">
        <v>82</v>
      </c>
      <c s="28">
        <v>3845</v>
      </c>
      <c s="27">
        <v>0</v>
      </c>
      <c s="27">
        <f>ROUND(G141*H141,6)</f>
      </c>
      <c r="L141" s="29">
        <v>0</v>
      </c>
      <c s="24">
        <f>ROUND(ROUND(L141,2)*ROUND(G141,3),2)</f>
      </c>
      <c s="27" t="s">
        <v>55</v>
      </c>
      <c>
        <f>(M141*21)/100</f>
      </c>
      <c t="s">
        <v>27</v>
      </c>
    </row>
    <row r="142" spans="1:5" ht="12.75" customHeight="1">
      <c r="A142" s="30" t="s">
        <v>56</v>
      </c>
      <c r="E142" s="31" t="s">
        <v>993</v>
      </c>
    </row>
    <row r="143" spans="1:5" ht="12.75" customHeight="1">
      <c r="A143" s="30" t="s">
        <v>57</v>
      </c>
      <c r="E143" s="32" t="s">
        <v>4</v>
      </c>
    </row>
    <row r="144" spans="5:5" ht="12.75" customHeight="1">
      <c r="E144" s="31" t="s">
        <v>58</v>
      </c>
    </row>
    <row r="145" spans="1:16" ht="12.75" customHeight="1">
      <c r="A145" t="s">
        <v>50</v>
      </c>
      <c s="6" t="s">
        <v>161</v>
      </c>
      <c s="6" t="s">
        <v>1907</v>
      </c>
      <c t="s">
        <v>4</v>
      </c>
      <c s="26" t="s">
        <v>1908</v>
      </c>
      <c s="27" t="s">
        <v>82</v>
      </c>
      <c s="28">
        <v>167</v>
      </c>
      <c s="27">
        <v>0</v>
      </c>
      <c s="27">
        <f>ROUND(G145*H145,6)</f>
      </c>
      <c r="L145" s="29">
        <v>0</v>
      </c>
      <c s="24">
        <f>ROUND(ROUND(L145,2)*ROUND(G145,3),2)</f>
      </c>
      <c s="27" t="s">
        <v>55</v>
      </c>
      <c>
        <f>(M145*21)/100</f>
      </c>
      <c t="s">
        <v>27</v>
      </c>
    </row>
    <row r="146" spans="1:5" ht="12.75" customHeight="1">
      <c r="A146" s="30" t="s">
        <v>56</v>
      </c>
      <c r="E146" s="31" t="s">
        <v>1908</v>
      </c>
    </row>
    <row r="147" spans="1:5" ht="12.75" customHeight="1">
      <c r="A147" s="30" t="s">
        <v>57</v>
      </c>
      <c r="E147" s="32" t="s">
        <v>4</v>
      </c>
    </row>
    <row r="148" spans="5:5" ht="12.75" customHeight="1">
      <c r="E148" s="31" t="s">
        <v>58</v>
      </c>
    </row>
    <row r="149" spans="1:16" ht="12.75" customHeight="1">
      <c r="A149" t="s">
        <v>50</v>
      </c>
      <c s="6" t="s">
        <v>164</v>
      </c>
      <c s="6" t="s">
        <v>567</v>
      </c>
      <c t="s">
        <v>4</v>
      </c>
      <c s="26" t="s">
        <v>568</v>
      </c>
      <c s="27" t="s">
        <v>82</v>
      </c>
      <c s="28">
        <v>38</v>
      </c>
      <c s="27">
        <v>0</v>
      </c>
      <c s="27">
        <f>ROUND(G149*H149,6)</f>
      </c>
      <c r="L149" s="29">
        <v>0</v>
      </c>
      <c s="24">
        <f>ROUND(ROUND(L149,2)*ROUND(G149,3),2)</f>
      </c>
      <c s="27" t="s">
        <v>55</v>
      </c>
      <c>
        <f>(M149*21)/100</f>
      </c>
      <c t="s">
        <v>27</v>
      </c>
    </row>
    <row r="150" spans="1:5" ht="12.75" customHeight="1">
      <c r="A150" s="30" t="s">
        <v>56</v>
      </c>
      <c r="E150" s="31" t="s">
        <v>568</v>
      </c>
    </row>
    <row r="151" spans="1:5" ht="12.75" customHeight="1">
      <c r="A151" s="30" t="s">
        <v>57</v>
      </c>
      <c r="E151" s="32" t="s">
        <v>4</v>
      </c>
    </row>
    <row r="152" spans="5:5" ht="12.75" customHeight="1">
      <c r="E152" s="31" t="s">
        <v>58</v>
      </c>
    </row>
    <row r="153" spans="1:16" ht="12.75" customHeight="1">
      <c r="A153" t="s">
        <v>50</v>
      </c>
      <c s="6" t="s">
        <v>167</v>
      </c>
      <c s="6" t="s">
        <v>368</v>
      </c>
      <c t="s">
        <v>4</v>
      </c>
      <c s="26" t="s">
        <v>369</v>
      </c>
      <c s="27" t="s">
        <v>98</v>
      </c>
      <c s="28">
        <v>14</v>
      </c>
      <c s="27">
        <v>0</v>
      </c>
      <c s="27">
        <f>ROUND(G153*H153,6)</f>
      </c>
      <c r="L153" s="29">
        <v>0</v>
      </c>
      <c s="24">
        <f>ROUND(ROUND(L153,2)*ROUND(G153,3),2)</f>
      </c>
      <c s="27" t="s">
        <v>55</v>
      </c>
      <c>
        <f>(M153*21)/100</f>
      </c>
      <c t="s">
        <v>27</v>
      </c>
    </row>
    <row r="154" spans="1:5" ht="12.75" customHeight="1">
      <c r="A154" s="30" t="s">
        <v>56</v>
      </c>
      <c r="E154" s="31" t="s">
        <v>369</v>
      </c>
    </row>
    <row r="155" spans="1:5" ht="12.75" customHeight="1">
      <c r="A155" s="30" t="s">
        <v>57</v>
      </c>
      <c r="E155" s="32" t="s">
        <v>4</v>
      </c>
    </row>
    <row r="156" spans="5:5" ht="12.75" customHeight="1">
      <c r="E156" s="31" t="s">
        <v>58</v>
      </c>
    </row>
    <row r="157" spans="1:16" ht="12.75" customHeight="1">
      <c r="A157" t="s">
        <v>50</v>
      </c>
      <c s="6" t="s">
        <v>170</v>
      </c>
      <c s="6" t="s">
        <v>994</v>
      </c>
      <c t="s">
        <v>4</v>
      </c>
      <c s="26" t="s">
        <v>995</v>
      </c>
      <c s="27" t="s">
        <v>98</v>
      </c>
      <c s="28">
        <v>16</v>
      </c>
      <c s="27">
        <v>0</v>
      </c>
      <c s="27">
        <f>ROUND(G157*H157,6)</f>
      </c>
      <c r="L157" s="29">
        <v>0</v>
      </c>
      <c s="24">
        <f>ROUND(ROUND(L157,2)*ROUND(G157,3),2)</f>
      </c>
      <c s="27" t="s">
        <v>55</v>
      </c>
      <c>
        <f>(M157*21)/100</f>
      </c>
      <c t="s">
        <v>27</v>
      </c>
    </row>
    <row r="158" spans="1:5" ht="12.75" customHeight="1">
      <c r="A158" s="30" t="s">
        <v>56</v>
      </c>
      <c r="E158" s="31" t="s">
        <v>995</v>
      </c>
    </row>
    <row r="159" spans="1:5" ht="12.75" customHeight="1">
      <c r="A159" s="30" t="s">
        <v>57</v>
      </c>
      <c r="E159" s="32" t="s">
        <v>4</v>
      </c>
    </row>
    <row r="160" spans="5:5" ht="12.75" customHeight="1">
      <c r="E160" s="31" t="s">
        <v>58</v>
      </c>
    </row>
    <row r="161" spans="1:16" ht="12.75" customHeight="1">
      <c r="A161" t="s">
        <v>50</v>
      </c>
      <c s="6" t="s">
        <v>173</v>
      </c>
      <c s="6" t="s">
        <v>5352</v>
      </c>
      <c t="s">
        <v>4</v>
      </c>
      <c s="26" t="s">
        <v>5353</v>
      </c>
      <c s="27" t="s">
        <v>98</v>
      </c>
      <c s="28">
        <v>4</v>
      </c>
      <c s="27">
        <v>0</v>
      </c>
      <c s="27">
        <f>ROUND(G161*H161,6)</f>
      </c>
      <c r="L161" s="29">
        <v>0</v>
      </c>
      <c s="24">
        <f>ROUND(ROUND(L161,2)*ROUND(G161,3),2)</f>
      </c>
      <c s="27" t="s">
        <v>55</v>
      </c>
      <c>
        <f>(M161*21)/100</f>
      </c>
      <c t="s">
        <v>27</v>
      </c>
    </row>
    <row r="162" spans="1:5" ht="12.75" customHeight="1">
      <c r="A162" s="30" t="s">
        <v>56</v>
      </c>
      <c r="E162" s="31" t="s">
        <v>5353</v>
      </c>
    </row>
    <row r="163" spans="1:5" ht="12.75" customHeight="1">
      <c r="A163" s="30" t="s">
        <v>57</v>
      </c>
      <c r="E163" s="32" t="s">
        <v>4</v>
      </c>
    </row>
    <row r="164" spans="5:5" ht="12.75" customHeight="1">
      <c r="E164" s="31" t="s">
        <v>67</v>
      </c>
    </row>
    <row r="165" spans="1:16" ht="12.75" customHeight="1">
      <c r="A165" t="s">
        <v>50</v>
      </c>
      <c s="6" t="s">
        <v>176</v>
      </c>
      <c s="6" t="s">
        <v>5354</v>
      </c>
      <c t="s">
        <v>4</v>
      </c>
      <c s="26" t="s">
        <v>5355</v>
      </c>
      <c s="27" t="s">
        <v>98</v>
      </c>
      <c s="28">
        <v>2</v>
      </c>
      <c s="27">
        <v>0</v>
      </c>
      <c s="27">
        <f>ROUND(G165*H165,6)</f>
      </c>
      <c r="L165" s="29">
        <v>0</v>
      </c>
      <c s="24">
        <f>ROUND(ROUND(L165,2)*ROUND(G165,3),2)</f>
      </c>
      <c s="27" t="s">
        <v>55</v>
      </c>
      <c>
        <f>(M165*21)/100</f>
      </c>
      <c t="s">
        <v>27</v>
      </c>
    </row>
    <row r="166" spans="1:5" ht="12.75" customHeight="1">
      <c r="A166" s="30" t="s">
        <v>56</v>
      </c>
      <c r="E166" s="31" t="s">
        <v>5355</v>
      </c>
    </row>
    <row r="167" spans="1:5" ht="12.75" customHeight="1">
      <c r="A167" s="30" t="s">
        <v>57</v>
      </c>
      <c r="E167" s="32" t="s">
        <v>4</v>
      </c>
    </row>
    <row r="168" spans="5:5" ht="12.75" customHeight="1">
      <c r="E168" s="31" t="s">
        <v>67</v>
      </c>
    </row>
    <row r="169" spans="1:16" ht="12.75" customHeight="1">
      <c r="A169" t="s">
        <v>50</v>
      </c>
      <c s="6" t="s">
        <v>179</v>
      </c>
      <c s="6" t="s">
        <v>5356</v>
      </c>
      <c t="s">
        <v>4</v>
      </c>
      <c s="26" t="s">
        <v>5357</v>
      </c>
      <c s="27" t="s">
        <v>98</v>
      </c>
      <c s="28">
        <v>2</v>
      </c>
      <c s="27">
        <v>0</v>
      </c>
      <c s="27">
        <f>ROUND(G169*H169,6)</f>
      </c>
      <c r="L169" s="29">
        <v>0</v>
      </c>
      <c s="24">
        <f>ROUND(ROUND(L169,2)*ROUND(G169,3),2)</f>
      </c>
      <c s="27" t="s">
        <v>55</v>
      </c>
      <c>
        <f>(M169*21)/100</f>
      </c>
      <c t="s">
        <v>27</v>
      </c>
    </row>
    <row r="170" spans="1:5" ht="12.75" customHeight="1">
      <c r="A170" s="30" t="s">
        <v>56</v>
      </c>
      <c r="E170" s="31" t="s">
        <v>5357</v>
      </c>
    </row>
    <row r="171" spans="1:5" ht="12.75" customHeight="1">
      <c r="A171" s="30" t="s">
        <v>57</v>
      </c>
      <c r="E171" s="32" t="s">
        <v>4</v>
      </c>
    </row>
    <row r="172" spans="5:5" ht="12.75" customHeight="1">
      <c r="E172" s="31" t="s">
        <v>5358</v>
      </c>
    </row>
    <row r="173" spans="1:16" ht="12.75" customHeight="1">
      <c r="A173" t="s">
        <v>50</v>
      </c>
      <c s="6" t="s">
        <v>182</v>
      </c>
      <c s="6" t="s">
        <v>5359</v>
      </c>
      <c t="s">
        <v>4</v>
      </c>
      <c s="26" t="s">
        <v>5360</v>
      </c>
      <c s="27" t="s">
        <v>98</v>
      </c>
      <c s="28">
        <v>2</v>
      </c>
      <c s="27">
        <v>0</v>
      </c>
      <c s="27">
        <f>ROUND(G173*H173,6)</f>
      </c>
      <c r="L173" s="29">
        <v>0</v>
      </c>
      <c s="24">
        <f>ROUND(ROUND(L173,2)*ROUND(G173,3),2)</f>
      </c>
      <c s="27" t="s">
        <v>55</v>
      </c>
      <c>
        <f>(M173*21)/100</f>
      </c>
      <c t="s">
        <v>27</v>
      </c>
    </row>
    <row r="174" spans="1:5" ht="12.75" customHeight="1">
      <c r="A174" s="30" t="s">
        <v>56</v>
      </c>
      <c r="E174" s="31" t="s">
        <v>5360</v>
      </c>
    </row>
    <row r="175" spans="1:5" ht="12.75" customHeight="1">
      <c r="A175" s="30" t="s">
        <v>57</v>
      </c>
      <c r="E175" s="32" t="s">
        <v>4</v>
      </c>
    </row>
    <row r="176" spans="5:5" ht="12.75" customHeight="1">
      <c r="E176" s="31" t="s">
        <v>5361</v>
      </c>
    </row>
    <row r="177" spans="1:16" ht="12.75" customHeight="1">
      <c r="A177" t="s">
        <v>50</v>
      </c>
      <c s="6" t="s">
        <v>185</v>
      </c>
      <c s="6" t="s">
        <v>5362</v>
      </c>
      <c t="s">
        <v>4</v>
      </c>
      <c s="26" t="s">
        <v>5363</v>
      </c>
      <c s="27" t="s">
        <v>98</v>
      </c>
      <c s="28">
        <v>2</v>
      </c>
      <c s="27">
        <v>0</v>
      </c>
      <c s="27">
        <f>ROUND(G177*H177,6)</f>
      </c>
      <c r="L177" s="29">
        <v>0</v>
      </c>
      <c s="24">
        <f>ROUND(ROUND(L177,2)*ROUND(G177,3),2)</f>
      </c>
      <c s="27" t="s">
        <v>55</v>
      </c>
      <c>
        <f>(M177*21)/100</f>
      </c>
      <c t="s">
        <v>27</v>
      </c>
    </row>
    <row r="178" spans="1:5" ht="12.75" customHeight="1">
      <c r="A178" s="30" t="s">
        <v>56</v>
      </c>
      <c r="E178" s="31" t="s">
        <v>5363</v>
      </c>
    </row>
    <row r="179" spans="1:5" ht="12.75" customHeight="1">
      <c r="A179" s="30" t="s">
        <v>57</v>
      </c>
      <c r="E179" s="32" t="s">
        <v>4</v>
      </c>
    </row>
    <row r="180" spans="5:5" ht="12.75" customHeight="1">
      <c r="E180" s="31" t="s">
        <v>5358</v>
      </c>
    </row>
    <row r="181" spans="1:16" ht="12.75" customHeight="1">
      <c r="A181" t="s">
        <v>50</v>
      </c>
      <c s="6" t="s">
        <v>188</v>
      </c>
      <c s="6" t="s">
        <v>5364</v>
      </c>
      <c t="s">
        <v>4</v>
      </c>
      <c s="26" t="s">
        <v>5365</v>
      </c>
      <c s="27" t="s">
        <v>98</v>
      </c>
      <c s="28">
        <v>2</v>
      </c>
      <c s="27">
        <v>0</v>
      </c>
      <c s="27">
        <f>ROUND(G181*H181,6)</f>
      </c>
      <c r="L181" s="29">
        <v>0</v>
      </c>
      <c s="24">
        <f>ROUND(ROUND(L181,2)*ROUND(G181,3),2)</f>
      </c>
      <c s="27" t="s">
        <v>55</v>
      </c>
      <c>
        <f>(M181*21)/100</f>
      </c>
      <c t="s">
        <v>27</v>
      </c>
    </row>
    <row r="182" spans="1:5" ht="12.75" customHeight="1">
      <c r="A182" s="30" t="s">
        <v>56</v>
      </c>
      <c r="E182" s="31" t="s">
        <v>5365</v>
      </c>
    </row>
    <row r="183" spans="1:5" ht="12.75" customHeight="1">
      <c r="A183" s="30" t="s">
        <v>57</v>
      </c>
      <c r="E183" s="32" t="s">
        <v>4</v>
      </c>
    </row>
    <row r="184" spans="5:5" ht="12.75" customHeight="1">
      <c r="E184" s="31" t="s">
        <v>67</v>
      </c>
    </row>
    <row r="185" spans="1:16" ht="12.75" customHeight="1">
      <c r="A185" t="s">
        <v>50</v>
      </c>
      <c s="6" t="s">
        <v>191</v>
      </c>
      <c s="6" t="s">
        <v>5366</v>
      </c>
      <c t="s">
        <v>4</v>
      </c>
      <c s="26" t="s">
        <v>5367</v>
      </c>
      <c s="27" t="s">
        <v>98</v>
      </c>
      <c s="28">
        <v>2</v>
      </c>
      <c s="27">
        <v>0</v>
      </c>
      <c s="27">
        <f>ROUND(G185*H185,6)</f>
      </c>
      <c r="L185" s="29">
        <v>0</v>
      </c>
      <c s="24">
        <f>ROUND(ROUND(L185,2)*ROUND(G185,3),2)</f>
      </c>
      <c s="27" t="s">
        <v>55</v>
      </c>
      <c>
        <f>(M185*21)/100</f>
      </c>
      <c t="s">
        <v>27</v>
      </c>
    </row>
    <row r="186" spans="1:5" ht="12.75" customHeight="1">
      <c r="A186" s="30" t="s">
        <v>56</v>
      </c>
      <c r="E186" s="31" t="s">
        <v>5367</v>
      </c>
    </row>
    <row r="187" spans="1:5" ht="12.75" customHeight="1">
      <c r="A187" s="30" t="s">
        <v>57</v>
      </c>
      <c r="E187" s="32" t="s">
        <v>4</v>
      </c>
    </row>
    <row r="188" spans="5:5" ht="12.75" customHeight="1">
      <c r="E188" s="31" t="s">
        <v>67</v>
      </c>
    </row>
    <row r="189" spans="1:16" ht="12.75" customHeight="1">
      <c r="A189" t="s">
        <v>50</v>
      </c>
      <c s="6" t="s">
        <v>194</v>
      </c>
      <c s="6" t="s">
        <v>5368</v>
      </c>
      <c t="s">
        <v>4</v>
      </c>
      <c s="26" t="s">
        <v>5369</v>
      </c>
      <c s="27" t="s">
        <v>98</v>
      </c>
      <c s="28">
        <v>2</v>
      </c>
      <c s="27">
        <v>0</v>
      </c>
      <c s="27">
        <f>ROUND(G189*H189,6)</f>
      </c>
      <c r="L189" s="29">
        <v>0</v>
      </c>
      <c s="24">
        <f>ROUND(ROUND(L189,2)*ROUND(G189,3),2)</f>
      </c>
      <c s="27" t="s">
        <v>55</v>
      </c>
      <c>
        <f>(M189*21)/100</f>
      </c>
      <c t="s">
        <v>27</v>
      </c>
    </row>
    <row r="190" spans="1:5" ht="12.75" customHeight="1">
      <c r="A190" s="30" t="s">
        <v>56</v>
      </c>
      <c r="E190" s="31" t="s">
        <v>5369</v>
      </c>
    </row>
    <row r="191" spans="1:5" ht="12.75" customHeight="1">
      <c r="A191" s="30" t="s">
        <v>57</v>
      </c>
      <c r="E191" s="32" t="s">
        <v>4</v>
      </c>
    </row>
    <row r="192" spans="5:5" ht="12.75" customHeight="1">
      <c r="E192" s="31" t="s">
        <v>67</v>
      </c>
    </row>
    <row r="193" spans="1:16" ht="12.75" customHeight="1">
      <c r="A193" t="s">
        <v>50</v>
      </c>
      <c s="6" t="s">
        <v>197</v>
      </c>
      <c s="6" t="s">
        <v>5370</v>
      </c>
      <c t="s">
        <v>4</v>
      </c>
      <c s="26" t="s">
        <v>5371</v>
      </c>
      <c s="27" t="s">
        <v>98</v>
      </c>
      <c s="28">
        <v>2</v>
      </c>
      <c s="27">
        <v>0</v>
      </c>
      <c s="27">
        <f>ROUND(G193*H193,6)</f>
      </c>
      <c r="L193" s="29">
        <v>0</v>
      </c>
      <c s="24">
        <f>ROUND(ROUND(L193,2)*ROUND(G193,3),2)</f>
      </c>
      <c s="27" t="s">
        <v>55</v>
      </c>
      <c>
        <f>(M193*21)/100</f>
      </c>
      <c t="s">
        <v>27</v>
      </c>
    </row>
    <row r="194" spans="1:5" ht="12.75" customHeight="1">
      <c r="A194" s="30" t="s">
        <v>56</v>
      </c>
      <c r="E194" s="31" t="s">
        <v>5371</v>
      </c>
    </row>
    <row r="195" spans="1:5" ht="12.75" customHeight="1">
      <c r="A195" s="30" t="s">
        <v>57</v>
      </c>
      <c r="E195" s="32" t="s">
        <v>4</v>
      </c>
    </row>
    <row r="196" spans="5:5" ht="12.75" customHeight="1">
      <c r="E196" s="31" t="s">
        <v>67</v>
      </c>
    </row>
    <row r="197" spans="1:16" ht="12.75" customHeight="1">
      <c r="A197" t="s">
        <v>50</v>
      </c>
      <c s="6" t="s">
        <v>200</v>
      </c>
      <c s="6" t="s">
        <v>5372</v>
      </c>
      <c t="s">
        <v>4</v>
      </c>
      <c s="26" t="s">
        <v>5373</v>
      </c>
      <c s="27" t="s">
        <v>98</v>
      </c>
      <c s="28">
        <v>20</v>
      </c>
      <c s="27">
        <v>0</v>
      </c>
      <c s="27">
        <f>ROUND(G197*H197,6)</f>
      </c>
      <c r="L197" s="29">
        <v>0</v>
      </c>
      <c s="24">
        <f>ROUND(ROUND(L197,2)*ROUND(G197,3),2)</f>
      </c>
      <c s="27" t="s">
        <v>55</v>
      </c>
      <c>
        <f>(M197*21)/100</f>
      </c>
      <c t="s">
        <v>27</v>
      </c>
    </row>
    <row r="198" spans="1:5" ht="12.75" customHeight="1">
      <c r="A198" s="30" t="s">
        <v>56</v>
      </c>
      <c r="E198" s="31" t="s">
        <v>5373</v>
      </c>
    </row>
    <row r="199" spans="1:5" ht="12.75" customHeight="1">
      <c r="A199" s="30" t="s">
        <v>57</v>
      </c>
      <c r="E199" s="32" t="s">
        <v>4</v>
      </c>
    </row>
    <row r="200" spans="5:5" ht="12.75" customHeight="1">
      <c r="E200" s="31" t="s">
        <v>67</v>
      </c>
    </row>
    <row r="201" spans="1:16" ht="12.75" customHeight="1">
      <c r="A201" t="s">
        <v>50</v>
      </c>
      <c s="6" t="s">
        <v>203</v>
      </c>
      <c s="6" t="s">
        <v>5374</v>
      </c>
      <c t="s">
        <v>4</v>
      </c>
      <c s="26" t="s">
        <v>5375</v>
      </c>
      <c s="27" t="s">
        <v>98</v>
      </c>
      <c s="28">
        <v>2</v>
      </c>
      <c s="27">
        <v>0</v>
      </c>
      <c s="27">
        <f>ROUND(G201*H201,6)</f>
      </c>
      <c r="L201" s="29">
        <v>0</v>
      </c>
      <c s="24">
        <f>ROUND(ROUND(L201,2)*ROUND(G201,3),2)</f>
      </c>
      <c s="27" t="s">
        <v>55</v>
      </c>
      <c>
        <f>(M201*21)/100</f>
      </c>
      <c t="s">
        <v>27</v>
      </c>
    </row>
    <row r="202" spans="1:5" ht="12.75" customHeight="1">
      <c r="A202" s="30" t="s">
        <v>56</v>
      </c>
      <c r="E202" s="31" t="s">
        <v>5375</v>
      </c>
    </row>
    <row r="203" spans="1:5" ht="12.75" customHeight="1">
      <c r="A203" s="30" t="s">
        <v>57</v>
      </c>
      <c r="E203" s="32" t="s">
        <v>4</v>
      </c>
    </row>
    <row r="204" spans="5:5" ht="12.75" customHeight="1">
      <c r="E204" s="31" t="s">
        <v>67</v>
      </c>
    </row>
    <row r="205" spans="1:16" ht="12.75" customHeight="1">
      <c r="A205" t="s">
        <v>50</v>
      </c>
      <c s="6" t="s">
        <v>206</v>
      </c>
      <c s="6" t="s">
        <v>867</v>
      </c>
      <c t="s">
        <v>4</v>
      </c>
      <c s="26" t="s">
        <v>868</v>
      </c>
      <c s="27" t="s">
        <v>264</v>
      </c>
      <c s="28">
        <v>16</v>
      </c>
      <c s="27">
        <v>0</v>
      </c>
      <c s="27">
        <f>ROUND(G205*H205,6)</f>
      </c>
      <c r="L205" s="29">
        <v>0</v>
      </c>
      <c s="24">
        <f>ROUND(ROUND(L205,2)*ROUND(G205,3),2)</f>
      </c>
      <c s="27" t="s">
        <v>55</v>
      </c>
      <c>
        <f>(M205*21)/100</f>
      </c>
      <c t="s">
        <v>27</v>
      </c>
    </row>
    <row r="206" spans="1:5" ht="12.75" customHeight="1">
      <c r="A206" s="30" t="s">
        <v>56</v>
      </c>
      <c r="E206" s="31" t="s">
        <v>868</v>
      </c>
    </row>
    <row r="207" spans="1:5" ht="12.75" customHeight="1">
      <c r="A207" s="30" t="s">
        <v>57</v>
      </c>
      <c r="E207" s="32" t="s">
        <v>4</v>
      </c>
    </row>
    <row r="208" spans="5:5" ht="12.75" customHeight="1">
      <c r="E208" s="31" t="s">
        <v>58</v>
      </c>
    </row>
    <row r="209" spans="1:16" ht="12.75" customHeight="1">
      <c r="A209" t="s">
        <v>50</v>
      </c>
      <c s="6" t="s">
        <v>209</v>
      </c>
      <c s="6" t="s">
        <v>869</v>
      </c>
      <c t="s">
        <v>4</v>
      </c>
      <c s="26" t="s">
        <v>870</v>
      </c>
      <c s="27" t="s">
        <v>264</v>
      </c>
      <c s="28">
        <v>8</v>
      </c>
      <c s="27">
        <v>0</v>
      </c>
      <c s="27">
        <f>ROUND(G209*H209,6)</f>
      </c>
      <c r="L209" s="29">
        <v>0</v>
      </c>
      <c s="24">
        <f>ROUND(ROUND(L209,2)*ROUND(G209,3),2)</f>
      </c>
      <c s="27" t="s">
        <v>55</v>
      </c>
      <c>
        <f>(M209*21)/100</f>
      </c>
      <c t="s">
        <v>27</v>
      </c>
    </row>
    <row r="210" spans="1:5" ht="12.75" customHeight="1">
      <c r="A210" s="30" t="s">
        <v>56</v>
      </c>
      <c r="E210" s="31" t="s">
        <v>870</v>
      </c>
    </row>
    <row r="211" spans="1:5" ht="12.75" customHeight="1">
      <c r="A211" s="30" t="s">
        <v>57</v>
      </c>
      <c r="E211" s="32" t="s">
        <v>4</v>
      </c>
    </row>
    <row r="212" spans="5:5" ht="12.75" customHeight="1">
      <c r="E212" s="31" t="s">
        <v>58</v>
      </c>
    </row>
    <row r="213" spans="1:16" ht="12.75" customHeight="1">
      <c r="A213" t="s">
        <v>50</v>
      </c>
      <c s="6" t="s">
        <v>212</v>
      </c>
      <c s="6" t="s">
        <v>863</v>
      </c>
      <c t="s">
        <v>4</v>
      </c>
      <c s="26" t="s">
        <v>864</v>
      </c>
      <c s="27" t="s">
        <v>264</v>
      </c>
      <c s="28">
        <v>96</v>
      </c>
      <c s="27">
        <v>0</v>
      </c>
      <c s="27">
        <f>ROUND(G213*H213,6)</f>
      </c>
      <c r="L213" s="29">
        <v>0</v>
      </c>
      <c s="24">
        <f>ROUND(ROUND(L213,2)*ROUND(G213,3),2)</f>
      </c>
      <c s="27" t="s">
        <v>55</v>
      </c>
      <c>
        <f>(M213*21)/100</f>
      </c>
      <c t="s">
        <v>27</v>
      </c>
    </row>
    <row r="214" spans="1:5" ht="12.75" customHeight="1">
      <c r="A214" s="30" t="s">
        <v>56</v>
      </c>
      <c r="E214" s="31" t="s">
        <v>864</v>
      </c>
    </row>
    <row r="215" spans="1:5" ht="12.75" customHeight="1">
      <c r="A215" s="30" t="s">
        <v>57</v>
      </c>
      <c r="E215" s="32" t="s">
        <v>4</v>
      </c>
    </row>
    <row r="216" spans="5:5" ht="12.75" customHeight="1">
      <c r="E216" s="31" t="s">
        <v>58</v>
      </c>
    </row>
    <row r="217" spans="1:16" ht="12.75" customHeight="1">
      <c r="A217" t="s">
        <v>50</v>
      </c>
      <c s="6" t="s">
        <v>215</v>
      </c>
      <c s="6" t="s">
        <v>974</v>
      </c>
      <c t="s">
        <v>4</v>
      </c>
      <c s="26" t="s">
        <v>975</v>
      </c>
      <c s="27" t="s">
        <v>264</v>
      </c>
      <c s="28">
        <v>32</v>
      </c>
      <c s="27">
        <v>0</v>
      </c>
      <c s="27">
        <f>ROUND(G217*H217,6)</f>
      </c>
      <c r="L217" s="29">
        <v>0</v>
      </c>
      <c s="24">
        <f>ROUND(ROUND(L217,2)*ROUND(G217,3),2)</f>
      </c>
      <c s="27" t="s">
        <v>55</v>
      </c>
      <c>
        <f>(M217*21)/100</f>
      </c>
      <c t="s">
        <v>27</v>
      </c>
    </row>
    <row r="218" spans="1:5" ht="12.75" customHeight="1">
      <c r="A218" s="30" t="s">
        <v>56</v>
      </c>
      <c r="E218" s="31" t="s">
        <v>975</v>
      </c>
    </row>
    <row r="219" spans="1:5" ht="12.75" customHeight="1">
      <c r="A219" s="30" t="s">
        <v>57</v>
      </c>
      <c r="E219" s="32" t="s">
        <v>4</v>
      </c>
    </row>
    <row r="220" spans="5:5" ht="12.75" customHeight="1">
      <c r="E220" s="31" t="s">
        <v>58</v>
      </c>
    </row>
    <row r="221" spans="1:16" ht="12.75" customHeight="1">
      <c r="A221" t="s">
        <v>50</v>
      </c>
      <c s="6" t="s">
        <v>218</v>
      </c>
      <c s="6" t="s">
        <v>851</v>
      </c>
      <c t="s">
        <v>4</v>
      </c>
      <c s="26" t="s">
        <v>852</v>
      </c>
      <c s="27" t="s">
        <v>98</v>
      </c>
      <c s="28">
        <v>1</v>
      </c>
      <c s="27">
        <v>0</v>
      </c>
      <c s="27">
        <f>ROUND(G221*H221,6)</f>
      </c>
      <c r="L221" s="29">
        <v>0</v>
      </c>
      <c s="24">
        <f>ROUND(ROUND(L221,2)*ROUND(G221,3),2)</f>
      </c>
      <c s="27" t="s">
        <v>55</v>
      </c>
      <c>
        <f>(M221*21)/100</f>
      </c>
      <c t="s">
        <v>27</v>
      </c>
    </row>
    <row r="222" spans="1:5" ht="12.75" customHeight="1">
      <c r="A222" s="30" t="s">
        <v>56</v>
      </c>
      <c r="E222" s="31" t="s">
        <v>852</v>
      </c>
    </row>
    <row r="223" spans="1:5" ht="12.75" customHeight="1">
      <c r="A223" s="30" t="s">
        <v>57</v>
      </c>
      <c r="E223" s="32" t="s">
        <v>4</v>
      </c>
    </row>
    <row r="224" spans="5:5" ht="12.75" customHeight="1">
      <c r="E224" s="31" t="s">
        <v>58</v>
      </c>
    </row>
    <row r="225" spans="1:16" ht="12.75" customHeight="1">
      <c r="A225" t="s">
        <v>50</v>
      </c>
      <c s="6" t="s">
        <v>221</v>
      </c>
      <c s="6" t="s">
        <v>853</v>
      </c>
      <c t="s">
        <v>4</v>
      </c>
      <c s="26" t="s">
        <v>854</v>
      </c>
      <c s="27" t="s">
        <v>98</v>
      </c>
      <c s="28">
        <v>2</v>
      </c>
      <c s="27">
        <v>0</v>
      </c>
      <c s="27">
        <f>ROUND(G225*H225,6)</f>
      </c>
      <c r="L225" s="29">
        <v>0</v>
      </c>
      <c s="24">
        <f>ROUND(ROUND(L225,2)*ROUND(G225,3),2)</f>
      </c>
      <c s="27" t="s">
        <v>55</v>
      </c>
      <c>
        <f>(M225*21)/100</f>
      </c>
      <c t="s">
        <v>27</v>
      </c>
    </row>
    <row r="226" spans="1:5" ht="12.75" customHeight="1">
      <c r="A226" s="30" t="s">
        <v>56</v>
      </c>
      <c r="E226" s="31" t="s">
        <v>854</v>
      </c>
    </row>
    <row r="227" spans="1:5" ht="12.75" customHeight="1">
      <c r="A227" s="30" t="s">
        <v>57</v>
      </c>
      <c r="E227" s="32" t="s">
        <v>4</v>
      </c>
    </row>
    <row r="228" spans="5:5" ht="12.75" customHeight="1">
      <c r="E228" s="31" t="s">
        <v>58</v>
      </c>
    </row>
    <row r="229" spans="1:16" ht="12.75" customHeight="1">
      <c r="A229" t="s">
        <v>50</v>
      </c>
      <c s="6" t="s">
        <v>224</v>
      </c>
      <c s="6" t="s">
        <v>855</v>
      </c>
      <c t="s">
        <v>4</v>
      </c>
      <c s="26" t="s">
        <v>856</v>
      </c>
      <c s="27" t="s">
        <v>98</v>
      </c>
      <c s="28">
        <v>1</v>
      </c>
      <c s="27">
        <v>0</v>
      </c>
      <c s="27">
        <f>ROUND(G229*H229,6)</f>
      </c>
      <c r="L229" s="29">
        <v>0</v>
      </c>
      <c s="24">
        <f>ROUND(ROUND(L229,2)*ROUND(G229,3),2)</f>
      </c>
      <c s="27" t="s">
        <v>55</v>
      </c>
      <c>
        <f>(M229*21)/100</f>
      </c>
      <c t="s">
        <v>27</v>
      </c>
    </row>
    <row r="230" spans="1:5" ht="12.75" customHeight="1">
      <c r="A230" s="30" t="s">
        <v>56</v>
      </c>
      <c r="E230" s="31" t="s">
        <v>856</v>
      </c>
    </row>
    <row r="231" spans="1:5" ht="12.75" customHeight="1">
      <c r="A231" s="30" t="s">
        <v>57</v>
      </c>
      <c r="E231" s="32" t="s">
        <v>4</v>
      </c>
    </row>
    <row r="232" spans="5:5" ht="12.75" customHeight="1">
      <c r="E232" s="31" t="s">
        <v>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P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5378</v>
      </c>
      <c r="E8" s="23" t="s">
        <v>5379</v>
      </c>
      <c r="J8" s="22">
        <f>0+J9+J26+J39+J44+J49+J54+J59+J64+J153</f>
      </c>
      <c s="22">
        <f>0+K9+K26+K39+K44+K49+K54+K59+K64+K153</f>
      </c>
      <c s="22">
        <f>0+L9+L26+L39+L44+L49+L54+L59+L64+L153</f>
      </c>
      <c s="22">
        <f>0+M9+M26+M39+M44+M49+M54+M59+M64+M153</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15.102</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273</v>
      </c>
      <c t="s">
        <v>4</v>
      </c>
      <c s="26" t="s">
        <v>274</v>
      </c>
      <c s="27" t="s">
        <v>54</v>
      </c>
      <c s="28">
        <v>0.161</v>
      </c>
      <c s="27">
        <v>0</v>
      </c>
      <c s="27">
        <f>ROUND(G14*H14,6)</f>
      </c>
      <c r="L14" s="29">
        <v>0</v>
      </c>
      <c s="24">
        <f>ROUND(ROUND(L14,2)*ROUND(G14,3),2)</f>
      </c>
      <c s="27" t="s">
        <v>55</v>
      </c>
      <c>
        <f>(M14*21)/100</f>
      </c>
      <c t="s">
        <v>27</v>
      </c>
    </row>
    <row r="15" spans="1:5" ht="12.75" customHeight="1">
      <c r="A15" s="30" t="s">
        <v>56</v>
      </c>
      <c r="E15" s="31" t="s">
        <v>274</v>
      </c>
    </row>
    <row r="16" spans="1:5" ht="12.75" customHeight="1">
      <c r="A16" s="30" t="s">
        <v>57</v>
      </c>
      <c r="E16" s="32" t="s">
        <v>4</v>
      </c>
    </row>
    <row r="17" spans="5:5" ht="12.75" customHeight="1">
      <c r="E17" s="31" t="s">
        <v>58</v>
      </c>
    </row>
    <row r="18" spans="1:16" ht="12.75" customHeight="1">
      <c r="A18" t="s">
        <v>50</v>
      </c>
      <c s="6" t="s">
        <v>25</v>
      </c>
      <c s="6" t="s">
        <v>1889</v>
      </c>
      <c t="s">
        <v>4</v>
      </c>
      <c s="26" t="s">
        <v>1890</v>
      </c>
      <c s="27" t="s">
        <v>54</v>
      </c>
      <c s="28">
        <v>0.039</v>
      </c>
      <c s="27">
        <v>0</v>
      </c>
      <c s="27">
        <f>ROUND(G18*H18,6)</f>
      </c>
      <c r="L18" s="29">
        <v>0</v>
      </c>
      <c s="24">
        <f>ROUND(ROUND(L18,2)*ROUND(G18,3),2)</f>
      </c>
      <c s="27" t="s">
        <v>55</v>
      </c>
      <c>
        <f>(M18*21)/100</f>
      </c>
      <c t="s">
        <v>27</v>
      </c>
    </row>
    <row r="19" spans="1:5" ht="12.75" customHeight="1">
      <c r="A19" s="30" t="s">
        <v>56</v>
      </c>
      <c r="E19" s="31" t="s">
        <v>1890</v>
      </c>
    </row>
    <row r="20" spans="1:5" ht="12.75" customHeight="1">
      <c r="A20" s="30" t="s">
        <v>57</v>
      </c>
      <c r="E20" s="32" t="s">
        <v>4</v>
      </c>
    </row>
    <row r="21" spans="5:5" ht="12.75" customHeight="1">
      <c r="E21" s="31" t="s">
        <v>58</v>
      </c>
    </row>
    <row r="22" spans="1:16" ht="12.75" customHeight="1">
      <c r="A22" t="s">
        <v>50</v>
      </c>
      <c s="6" t="s">
        <v>68</v>
      </c>
      <c s="6" t="s">
        <v>5341</v>
      </c>
      <c t="s">
        <v>4</v>
      </c>
      <c s="26" t="s">
        <v>5342</v>
      </c>
      <c s="27" t="s">
        <v>54</v>
      </c>
      <c s="28">
        <v>0.05</v>
      </c>
      <c s="27">
        <v>0</v>
      </c>
      <c s="27">
        <f>ROUND(G22*H22,6)</f>
      </c>
      <c r="L22" s="29">
        <v>0</v>
      </c>
      <c s="24">
        <f>ROUND(ROUND(L22,2)*ROUND(G22,3),2)</f>
      </c>
      <c s="27" t="s">
        <v>55</v>
      </c>
      <c>
        <f>(M22*21)/100</f>
      </c>
      <c t="s">
        <v>27</v>
      </c>
    </row>
    <row r="23" spans="1:5" ht="12.75" customHeight="1">
      <c r="A23" s="30" t="s">
        <v>56</v>
      </c>
      <c r="E23" s="31" t="s">
        <v>5342</v>
      </c>
    </row>
    <row r="24" spans="1:5" ht="12.75" customHeight="1">
      <c r="A24" s="30" t="s">
        <v>57</v>
      </c>
      <c r="E24" s="32" t="s">
        <v>4</v>
      </c>
    </row>
    <row r="25" spans="5:5" ht="12.75" customHeight="1">
      <c r="E25" s="31" t="s">
        <v>58</v>
      </c>
    </row>
    <row r="26" spans="1:13" ht="12.75" customHeight="1">
      <c r="A26" t="s">
        <v>47</v>
      </c>
      <c r="C26" s="7" t="s">
        <v>95</v>
      </c>
      <c r="E26" s="25" t="s">
        <v>5236</v>
      </c>
      <c r="J26" s="24">
        <f>0</f>
      </c>
      <c s="24">
        <f>0</f>
      </c>
      <c s="24">
        <f>0+L27+L31+L35</f>
      </c>
      <c s="24">
        <f>0+M27+M31+M35</f>
      </c>
    </row>
    <row r="27" spans="1:16" ht="12.75" customHeight="1">
      <c r="A27" t="s">
        <v>50</v>
      </c>
      <c s="6" t="s">
        <v>71</v>
      </c>
      <c s="6" t="s">
        <v>72</v>
      </c>
      <c t="s">
        <v>4</v>
      </c>
      <c s="26" t="s">
        <v>73</v>
      </c>
      <c s="27" t="s">
        <v>66</v>
      </c>
      <c s="28">
        <v>159.38</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2391</v>
      </c>
      <c t="s">
        <v>4</v>
      </c>
      <c s="26" t="s">
        <v>1522</v>
      </c>
      <c s="27" t="s">
        <v>66</v>
      </c>
      <c s="28">
        <v>8.39</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4</v>
      </c>
    </row>
    <row r="34" spans="5:5" ht="12.75" customHeight="1">
      <c r="E34" s="31" t="s">
        <v>58</v>
      </c>
    </row>
    <row r="35" spans="1:16" ht="12.75" customHeight="1">
      <c r="A35" t="s">
        <v>50</v>
      </c>
      <c s="6" t="s">
        <v>76</v>
      </c>
      <c s="6" t="s">
        <v>2393</v>
      </c>
      <c t="s">
        <v>4</v>
      </c>
      <c s="26" t="s">
        <v>1524</v>
      </c>
      <c s="27" t="s">
        <v>66</v>
      </c>
      <c s="28">
        <v>16.78</v>
      </c>
      <c s="27">
        <v>0</v>
      </c>
      <c s="27">
        <f>ROUND(G35*H35,6)</f>
      </c>
      <c r="L35" s="29">
        <v>0</v>
      </c>
      <c s="24">
        <f>ROUND(ROUND(L35,2)*ROUND(G35,3),2)</f>
      </c>
      <c s="27" t="s">
        <v>55</v>
      </c>
      <c>
        <f>(M35*21)/100</f>
      </c>
      <c t="s">
        <v>27</v>
      </c>
    </row>
    <row r="36" spans="1:5" ht="12.75" customHeight="1">
      <c r="A36" s="30" t="s">
        <v>56</v>
      </c>
      <c r="E36" s="31" t="s">
        <v>1524</v>
      </c>
    </row>
    <row r="37" spans="1:5" ht="12.75" customHeight="1">
      <c r="A37" s="30" t="s">
        <v>57</v>
      </c>
      <c r="E37" s="32" t="s">
        <v>4</v>
      </c>
    </row>
    <row r="38" spans="5:5" ht="12.75" customHeight="1">
      <c r="E38" s="31" t="s">
        <v>58</v>
      </c>
    </row>
    <row r="39" spans="1:13" ht="12.75" customHeight="1">
      <c r="A39" t="s">
        <v>47</v>
      </c>
      <c r="C39" s="7" t="s">
        <v>99</v>
      </c>
      <c r="E39" s="25" t="s">
        <v>5343</v>
      </c>
      <c r="J39" s="24">
        <f>0</f>
      </c>
      <c s="24">
        <f>0</f>
      </c>
      <c s="24">
        <f>0+L40</f>
      </c>
      <c s="24">
        <f>0+M40</f>
      </c>
    </row>
    <row r="40" spans="1:16" ht="12.75" customHeight="1">
      <c r="A40" t="s">
        <v>50</v>
      </c>
      <c s="6" t="s">
        <v>79</v>
      </c>
      <c s="6" t="s">
        <v>5344</v>
      </c>
      <c t="s">
        <v>4</v>
      </c>
      <c s="26" t="s">
        <v>5345</v>
      </c>
      <c s="27" t="s">
        <v>82</v>
      </c>
      <c s="28">
        <v>83</v>
      </c>
      <c s="27">
        <v>0</v>
      </c>
      <c s="27">
        <f>ROUND(G40*H40,6)</f>
      </c>
      <c r="L40" s="29">
        <v>0</v>
      </c>
      <c s="24">
        <f>ROUND(ROUND(L40,2)*ROUND(G40,3),2)</f>
      </c>
      <c s="27" t="s">
        <v>55</v>
      </c>
      <c>
        <f>(M40*21)/100</f>
      </c>
      <c t="s">
        <v>27</v>
      </c>
    </row>
    <row r="41" spans="1:5" ht="12.75" customHeight="1">
      <c r="A41" s="30" t="s">
        <v>56</v>
      </c>
      <c r="E41" s="31" t="s">
        <v>5345</v>
      </c>
    </row>
    <row r="42" spans="1:5" ht="12.75" customHeight="1">
      <c r="A42" s="30" t="s">
        <v>57</v>
      </c>
      <c r="E42" s="32" t="s">
        <v>4</v>
      </c>
    </row>
    <row r="43" spans="5:5" ht="12.75" customHeight="1">
      <c r="E43" s="31" t="s">
        <v>58</v>
      </c>
    </row>
    <row r="44" spans="1:13" ht="12.75" customHeight="1">
      <c r="A44" t="s">
        <v>47</v>
      </c>
      <c r="C44" s="7" t="s">
        <v>108</v>
      </c>
      <c r="E44" s="25" t="s">
        <v>5237</v>
      </c>
      <c r="J44" s="24">
        <f>0</f>
      </c>
      <c s="24">
        <f>0</f>
      </c>
      <c s="24">
        <f>0+L45</f>
      </c>
      <c s="24">
        <f>0+M45</f>
      </c>
    </row>
    <row r="45" spans="1:16" ht="12.75" customHeight="1">
      <c r="A45" t="s">
        <v>50</v>
      </c>
      <c s="6" t="s">
        <v>83</v>
      </c>
      <c s="6" t="s">
        <v>77</v>
      </c>
      <c t="s">
        <v>4</v>
      </c>
      <c s="26" t="s">
        <v>78</v>
      </c>
      <c s="27" t="s">
        <v>66</v>
      </c>
      <c s="28">
        <v>167.77</v>
      </c>
      <c s="27">
        <v>0</v>
      </c>
      <c s="27">
        <f>ROUND(G45*H45,6)</f>
      </c>
      <c r="L45" s="29">
        <v>0</v>
      </c>
      <c s="24">
        <f>ROUND(ROUND(L45,2)*ROUND(G45,3),2)</f>
      </c>
      <c s="27" t="s">
        <v>55</v>
      </c>
      <c>
        <f>(M45*21)/100</f>
      </c>
      <c t="s">
        <v>27</v>
      </c>
    </row>
    <row r="46" spans="1:5" ht="12.75" customHeight="1">
      <c r="A46" s="30" t="s">
        <v>56</v>
      </c>
      <c r="E46" s="31" t="s">
        <v>78</v>
      </c>
    </row>
    <row r="47" spans="1:5" ht="12.75" customHeight="1">
      <c r="A47" s="30" t="s">
        <v>57</v>
      </c>
      <c r="E47" s="32" t="s">
        <v>4</v>
      </c>
    </row>
    <row r="48" spans="5:5" ht="12.75" customHeight="1">
      <c r="E48" s="31" t="s">
        <v>67</v>
      </c>
    </row>
    <row r="49" spans="1:13" ht="12.75" customHeight="1">
      <c r="A49" t="s">
        <v>47</v>
      </c>
      <c r="C49" s="7" t="s">
        <v>111</v>
      </c>
      <c r="E49" s="25" t="s">
        <v>5238</v>
      </c>
      <c r="J49" s="24">
        <f>0</f>
      </c>
      <c s="24">
        <f>0</f>
      </c>
      <c s="24">
        <f>0+L50</f>
      </c>
      <c s="24">
        <f>0+M50</f>
      </c>
    </row>
    <row r="50" spans="1:16" ht="12.75" customHeight="1">
      <c r="A50" t="s">
        <v>50</v>
      </c>
      <c s="6" t="s">
        <v>86</v>
      </c>
      <c s="6" t="s">
        <v>2522</v>
      </c>
      <c t="s">
        <v>4</v>
      </c>
      <c s="26" t="s">
        <v>2523</v>
      </c>
      <c s="27" t="s">
        <v>782</v>
      </c>
      <c s="28">
        <v>216.25</v>
      </c>
      <c s="27">
        <v>0</v>
      </c>
      <c s="27">
        <f>ROUND(G50*H50,6)</f>
      </c>
      <c r="L50" s="29">
        <v>0</v>
      </c>
      <c s="24">
        <f>ROUND(ROUND(L50,2)*ROUND(G50,3),2)</f>
      </c>
      <c s="27" t="s">
        <v>55</v>
      </c>
      <c>
        <f>(M50*21)/100</f>
      </c>
      <c t="s">
        <v>27</v>
      </c>
    </row>
    <row r="51" spans="1:5" ht="12.75" customHeight="1">
      <c r="A51" s="30" t="s">
        <v>56</v>
      </c>
      <c r="E51" s="31" t="s">
        <v>2523</v>
      </c>
    </row>
    <row r="52" spans="1:5" ht="12.75" customHeight="1">
      <c r="A52" s="30" t="s">
        <v>57</v>
      </c>
      <c r="E52" s="32" t="s">
        <v>4</v>
      </c>
    </row>
    <row r="53" spans="5:5" ht="12.75" customHeight="1">
      <c r="E53" s="31" t="s">
        <v>58</v>
      </c>
    </row>
    <row r="54" spans="1:13" ht="12.75" customHeight="1">
      <c r="A54" t="s">
        <v>47</v>
      </c>
      <c r="C54" s="7" t="s">
        <v>27</v>
      </c>
      <c r="E54" s="25" t="s">
        <v>2657</v>
      </c>
      <c r="J54" s="24">
        <f>0</f>
      </c>
      <c s="24">
        <f>0</f>
      </c>
      <c s="24">
        <f>0+L55</f>
      </c>
      <c s="24">
        <f>0+M55</f>
      </c>
    </row>
    <row r="55" spans="1:16" ht="12.75" customHeight="1">
      <c r="A55" t="s">
        <v>50</v>
      </c>
      <c s="6" t="s">
        <v>89</v>
      </c>
      <c s="6" t="s">
        <v>3121</v>
      </c>
      <c t="s">
        <v>4</v>
      </c>
      <c s="26" t="s">
        <v>3122</v>
      </c>
      <c s="27" t="s">
        <v>66</v>
      </c>
      <c s="28">
        <v>0.504</v>
      </c>
      <c s="27">
        <v>0</v>
      </c>
      <c s="27">
        <f>ROUND(G55*H55,6)</f>
      </c>
      <c r="L55" s="29">
        <v>0</v>
      </c>
      <c s="24">
        <f>ROUND(ROUND(L55,2)*ROUND(G55,3),2)</f>
      </c>
      <c s="27" t="s">
        <v>55</v>
      </c>
      <c>
        <f>(M55*21)/100</f>
      </c>
      <c t="s">
        <v>27</v>
      </c>
    </row>
    <row r="56" spans="1:5" ht="12.75" customHeight="1">
      <c r="A56" s="30" t="s">
        <v>56</v>
      </c>
      <c r="E56" s="31" t="s">
        <v>3122</v>
      </c>
    </row>
    <row r="57" spans="1:5" ht="12.75" customHeight="1">
      <c r="A57" s="30" t="s">
        <v>57</v>
      </c>
      <c r="E57" s="32" t="s">
        <v>4</v>
      </c>
    </row>
    <row r="58" spans="5:5" ht="12.75" customHeight="1">
      <c r="E58" s="31" t="s">
        <v>67</v>
      </c>
    </row>
    <row r="59" spans="1:13" ht="12.75" customHeight="1">
      <c r="A59" t="s">
        <v>47</v>
      </c>
      <c r="C59" s="7" t="s">
        <v>71</v>
      </c>
      <c r="E59" s="25" t="s">
        <v>2553</v>
      </c>
      <c r="J59" s="24">
        <f>0</f>
      </c>
      <c s="24">
        <f>0</f>
      </c>
      <c s="24">
        <f>0+L60</f>
      </c>
      <c s="24">
        <f>0+M60</f>
      </c>
    </row>
    <row r="60" spans="1:16" ht="12.75" customHeight="1">
      <c r="A60" t="s">
        <v>50</v>
      </c>
      <c s="6" t="s">
        <v>92</v>
      </c>
      <c s="6" t="s">
        <v>5293</v>
      </c>
      <c t="s">
        <v>4</v>
      </c>
      <c s="26" t="s">
        <v>5294</v>
      </c>
      <c s="27" t="s">
        <v>782</v>
      </c>
      <c s="28">
        <v>28</v>
      </c>
      <c s="27">
        <v>0</v>
      </c>
      <c s="27">
        <f>ROUND(G60*H60,6)</f>
      </c>
      <c r="L60" s="29">
        <v>0</v>
      </c>
      <c s="24">
        <f>ROUND(ROUND(L60,2)*ROUND(G60,3),2)</f>
      </c>
      <c s="27" t="s">
        <v>55</v>
      </c>
      <c>
        <f>(M60*21)/100</f>
      </c>
      <c t="s">
        <v>27</v>
      </c>
    </row>
    <row r="61" spans="1:5" ht="12.75" customHeight="1">
      <c r="A61" s="30" t="s">
        <v>56</v>
      </c>
      <c r="E61" s="31" t="s">
        <v>5294</v>
      </c>
    </row>
    <row r="62" spans="1:5" ht="12.75" customHeight="1">
      <c r="A62" s="30" t="s">
        <v>57</v>
      </c>
      <c r="E62" s="32" t="s">
        <v>4</v>
      </c>
    </row>
    <row r="63" spans="5:5" ht="12.75" customHeight="1">
      <c r="E63" s="31" t="s">
        <v>58</v>
      </c>
    </row>
    <row r="64" spans="1:13" ht="12.75" customHeight="1">
      <c r="A64" t="s">
        <v>47</v>
      </c>
      <c r="C64" s="7" t="s">
        <v>376</v>
      </c>
      <c r="E64" s="25" t="s">
        <v>1945</v>
      </c>
      <c r="J64" s="24">
        <f>0</f>
      </c>
      <c s="24">
        <f>0</f>
      </c>
      <c s="24">
        <f>0+L65+L69+L73+L77+L81+L85+L89+L93+L97+L101+L105+L109+L113+L117+L121+L125+L129+L133+L137+L141+L145+L149</f>
      </c>
      <c s="24">
        <f>0+M65+M69+M73+M77+M81+M85+M89+M93+M97+M101+M105+M109+M113+M117+M121+M125+M129+M133+M137+M141+M145+M149</f>
      </c>
    </row>
    <row r="65" spans="1:16" ht="12.75" customHeight="1">
      <c r="A65" t="s">
        <v>50</v>
      </c>
      <c s="6" t="s">
        <v>95</v>
      </c>
      <c s="6" t="s">
        <v>84</v>
      </c>
      <c t="s">
        <v>4</v>
      </c>
      <c s="26" t="s">
        <v>85</v>
      </c>
      <c s="27" t="s">
        <v>82</v>
      </c>
      <c s="28">
        <v>592</v>
      </c>
      <c s="27">
        <v>0</v>
      </c>
      <c s="27">
        <f>ROUND(G65*H65,6)</f>
      </c>
      <c r="L65" s="29">
        <v>0</v>
      </c>
      <c s="24">
        <f>ROUND(ROUND(L65,2)*ROUND(G65,3),2)</f>
      </c>
      <c s="27" t="s">
        <v>55</v>
      </c>
      <c>
        <f>(M65*21)/100</f>
      </c>
      <c t="s">
        <v>27</v>
      </c>
    </row>
    <row r="66" spans="1:5" ht="12.75" customHeight="1">
      <c r="A66" s="30" t="s">
        <v>56</v>
      </c>
      <c r="E66" s="31" t="s">
        <v>85</v>
      </c>
    </row>
    <row r="67" spans="1:5" ht="12.75" customHeight="1">
      <c r="A67" s="30" t="s">
        <v>57</v>
      </c>
      <c r="E67" s="32" t="s">
        <v>4</v>
      </c>
    </row>
    <row r="68" spans="5:5" ht="12.75" customHeight="1">
      <c r="E68" s="31" t="s">
        <v>58</v>
      </c>
    </row>
    <row r="69" spans="1:16" ht="12.75" customHeight="1">
      <c r="A69" t="s">
        <v>50</v>
      </c>
      <c s="6" t="s">
        <v>99</v>
      </c>
      <c s="6" t="s">
        <v>87</v>
      </c>
      <c t="s">
        <v>4</v>
      </c>
      <c s="26" t="s">
        <v>88</v>
      </c>
      <c s="27" t="s">
        <v>82</v>
      </c>
      <c s="28">
        <v>13</v>
      </c>
      <c s="27">
        <v>0</v>
      </c>
      <c s="27">
        <f>ROUND(G69*H69,6)</f>
      </c>
      <c r="L69" s="29">
        <v>0</v>
      </c>
      <c s="24">
        <f>ROUND(ROUND(L69,2)*ROUND(G69,3),2)</f>
      </c>
      <c s="27" t="s">
        <v>55</v>
      </c>
      <c>
        <f>(M69*21)/100</f>
      </c>
      <c t="s">
        <v>27</v>
      </c>
    </row>
    <row r="70" spans="1:5" ht="12.75" customHeight="1">
      <c r="A70" s="30" t="s">
        <v>56</v>
      </c>
      <c r="E70" s="31" t="s">
        <v>88</v>
      </c>
    </row>
    <row r="71" spans="1:5" ht="12.75" customHeight="1">
      <c r="A71" s="30" t="s">
        <v>57</v>
      </c>
      <c r="E71" s="32" t="s">
        <v>4</v>
      </c>
    </row>
    <row r="72" spans="5:5" ht="12.75" customHeight="1">
      <c r="E72" s="31" t="s">
        <v>58</v>
      </c>
    </row>
    <row r="73" spans="1:16" ht="12.75" customHeight="1">
      <c r="A73" t="s">
        <v>50</v>
      </c>
      <c s="6" t="s">
        <v>102</v>
      </c>
      <c s="6" t="s">
        <v>5239</v>
      </c>
      <c t="s">
        <v>4</v>
      </c>
      <c s="26" t="s">
        <v>5240</v>
      </c>
      <c s="27" t="s">
        <v>82</v>
      </c>
      <c s="28">
        <v>18</v>
      </c>
      <c s="27">
        <v>0</v>
      </c>
      <c s="27">
        <f>ROUND(G73*H73,6)</f>
      </c>
      <c r="L73" s="29">
        <v>0</v>
      </c>
      <c s="24">
        <f>ROUND(ROUND(L73,2)*ROUND(G73,3),2)</f>
      </c>
      <c s="27" t="s">
        <v>55</v>
      </c>
      <c>
        <f>(M73*21)/100</f>
      </c>
      <c t="s">
        <v>27</v>
      </c>
    </row>
    <row r="74" spans="1:5" ht="12.75" customHeight="1">
      <c r="A74" s="30" t="s">
        <v>56</v>
      </c>
      <c r="E74" s="31" t="s">
        <v>5240</v>
      </c>
    </row>
    <row r="75" spans="1:5" ht="12.75" customHeight="1">
      <c r="A75" s="30" t="s">
        <v>57</v>
      </c>
      <c r="E75" s="32" t="s">
        <v>4</v>
      </c>
    </row>
    <row r="76" spans="5:5" ht="12.75" customHeight="1">
      <c r="E76" s="31" t="s">
        <v>58</v>
      </c>
    </row>
    <row r="77" spans="1:16" ht="12.75" customHeight="1">
      <c r="A77" t="s">
        <v>50</v>
      </c>
      <c s="6" t="s">
        <v>105</v>
      </c>
      <c s="6" t="s">
        <v>5346</v>
      </c>
      <c t="s">
        <v>4</v>
      </c>
      <c s="26" t="s">
        <v>5347</v>
      </c>
      <c s="27" t="s">
        <v>82</v>
      </c>
      <c s="28">
        <v>36</v>
      </c>
      <c s="27">
        <v>0</v>
      </c>
      <c s="27">
        <f>ROUND(G77*H77,6)</f>
      </c>
      <c r="L77" s="29">
        <v>0</v>
      </c>
      <c s="24">
        <f>ROUND(ROUND(L77,2)*ROUND(G77,3),2)</f>
      </c>
      <c s="27" t="s">
        <v>55</v>
      </c>
      <c>
        <f>(M77*21)/100</f>
      </c>
      <c t="s">
        <v>27</v>
      </c>
    </row>
    <row r="78" spans="1:5" ht="12.75" customHeight="1">
      <c r="A78" s="30" t="s">
        <v>56</v>
      </c>
      <c r="E78" s="31" t="s">
        <v>5347</v>
      </c>
    </row>
    <row r="79" spans="1:5" ht="12.75" customHeight="1">
      <c r="A79" s="30" t="s">
        <v>57</v>
      </c>
      <c r="E79" s="32" t="s">
        <v>4</v>
      </c>
    </row>
    <row r="80" spans="5:5" ht="12.75" customHeight="1">
      <c r="E80" s="31" t="s">
        <v>58</v>
      </c>
    </row>
    <row r="81" spans="1:16" ht="12.75" customHeight="1">
      <c r="A81" t="s">
        <v>50</v>
      </c>
      <c s="6" t="s">
        <v>108</v>
      </c>
      <c s="6" t="s">
        <v>5241</v>
      </c>
      <c t="s">
        <v>4</v>
      </c>
      <c s="26" t="s">
        <v>5242</v>
      </c>
      <c s="27" t="s">
        <v>82</v>
      </c>
      <c s="28">
        <v>605</v>
      </c>
      <c s="27">
        <v>0</v>
      </c>
      <c s="27">
        <f>ROUND(G81*H81,6)</f>
      </c>
      <c r="L81" s="29">
        <v>0</v>
      </c>
      <c s="24">
        <f>ROUND(ROUND(L81,2)*ROUND(G81,3),2)</f>
      </c>
      <c s="27" t="s">
        <v>55</v>
      </c>
      <c>
        <f>(M81*21)/100</f>
      </c>
      <c t="s">
        <v>27</v>
      </c>
    </row>
    <row r="82" spans="1:5" ht="12.75" customHeight="1">
      <c r="A82" s="30" t="s">
        <v>56</v>
      </c>
      <c r="E82" s="31" t="s">
        <v>5242</v>
      </c>
    </row>
    <row r="83" spans="1:5" ht="12.75" customHeight="1">
      <c r="A83" s="30" t="s">
        <v>57</v>
      </c>
      <c r="E83" s="32" t="s">
        <v>4</v>
      </c>
    </row>
    <row r="84" spans="5:5" ht="12.75" customHeight="1">
      <c r="E84" s="31" t="s">
        <v>58</v>
      </c>
    </row>
    <row r="85" spans="1:16" ht="12.75" customHeight="1">
      <c r="A85" t="s">
        <v>50</v>
      </c>
      <c s="6" t="s">
        <v>111</v>
      </c>
      <c s="6" t="s">
        <v>93</v>
      </c>
      <c t="s">
        <v>4</v>
      </c>
      <c s="26" t="s">
        <v>94</v>
      </c>
      <c s="27" t="s">
        <v>82</v>
      </c>
      <c s="28">
        <v>9</v>
      </c>
      <c s="27">
        <v>0</v>
      </c>
      <c s="27">
        <f>ROUND(G85*H85,6)</f>
      </c>
      <c r="L85" s="29">
        <v>0</v>
      </c>
      <c s="24">
        <f>ROUND(ROUND(L85,2)*ROUND(G85,3),2)</f>
      </c>
      <c s="27" t="s">
        <v>55</v>
      </c>
      <c>
        <f>(M85*21)/100</f>
      </c>
      <c t="s">
        <v>27</v>
      </c>
    </row>
    <row r="86" spans="1:5" ht="12.75" customHeight="1">
      <c r="A86" s="30" t="s">
        <v>56</v>
      </c>
      <c r="E86" s="31" t="s">
        <v>94</v>
      </c>
    </row>
    <row r="87" spans="1:5" ht="12.75" customHeight="1">
      <c r="A87" s="30" t="s">
        <v>57</v>
      </c>
      <c r="E87" s="32" t="s">
        <v>4</v>
      </c>
    </row>
    <row r="88" spans="5:5" ht="12.75" customHeight="1">
      <c r="E88" s="31" t="s">
        <v>58</v>
      </c>
    </row>
    <row r="89" spans="1:16" ht="12.75" customHeight="1">
      <c r="A89" t="s">
        <v>50</v>
      </c>
      <c s="6" t="s">
        <v>114</v>
      </c>
      <c s="6" t="s">
        <v>5295</v>
      </c>
      <c t="s">
        <v>4</v>
      </c>
      <c s="26" t="s">
        <v>5244</v>
      </c>
      <c s="27" t="s">
        <v>82</v>
      </c>
      <c s="28">
        <v>9</v>
      </c>
      <c s="27">
        <v>0</v>
      </c>
      <c s="27">
        <f>ROUND(G89*H89,6)</f>
      </c>
      <c r="L89" s="29">
        <v>0</v>
      </c>
      <c s="24">
        <f>ROUND(ROUND(L89,2)*ROUND(G89,3),2)</f>
      </c>
      <c s="27" t="s">
        <v>55</v>
      </c>
      <c>
        <f>(M89*21)/100</f>
      </c>
      <c t="s">
        <v>27</v>
      </c>
    </row>
    <row r="90" spans="1:5" ht="12.75" customHeight="1">
      <c r="A90" s="30" t="s">
        <v>56</v>
      </c>
      <c r="E90" s="31" t="s">
        <v>5244</v>
      </c>
    </row>
    <row r="91" spans="1:5" ht="12.75" customHeight="1">
      <c r="A91" s="30" t="s">
        <v>57</v>
      </c>
      <c r="E91" s="32" t="s">
        <v>4</v>
      </c>
    </row>
    <row r="92" spans="5:5" ht="12.75" customHeight="1">
      <c r="E92" s="31" t="s">
        <v>1481</v>
      </c>
    </row>
    <row r="93" spans="1:16" ht="12.75" customHeight="1">
      <c r="A93" t="s">
        <v>50</v>
      </c>
      <c s="6" t="s">
        <v>117</v>
      </c>
      <c s="6" t="s">
        <v>760</v>
      </c>
      <c t="s">
        <v>4</v>
      </c>
      <c s="26" t="s">
        <v>761</v>
      </c>
      <c s="27" t="s">
        <v>82</v>
      </c>
      <c s="28">
        <v>19.5</v>
      </c>
      <c s="27">
        <v>0</v>
      </c>
      <c s="27">
        <f>ROUND(G93*H93,6)</f>
      </c>
      <c r="L93" s="29">
        <v>0</v>
      </c>
      <c s="24">
        <f>ROUND(ROUND(L93,2)*ROUND(G93,3),2)</f>
      </c>
      <c s="27" t="s">
        <v>55</v>
      </c>
      <c>
        <f>(M93*21)/100</f>
      </c>
      <c t="s">
        <v>27</v>
      </c>
    </row>
    <row r="94" spans="1:5" ht="12.75" customHeight="1">
      <c r="A94" s="30" t="s">
        <v>56</v>
      </c>
      <c r="E94" s="31" t="s">
        <v>761</v>
      </c>
    </row>
    <row r="95" spans="1:5" ht="12.75" customHeight="1">
      <c r="A95" s="30" t="s">
        <v>57</v>
      </c>
      <c r="E95" s="32" t="s">
        <v>4</v>
      </c>
    </row>
    <row r="96" spans="5:5" ht="12.75" customHeight="1">
      <c r="E96" s="31" t="s">
        <v>67</v>
      </c>
    </row>
    <row r="97" spans="1:16" ht="12.75" customHeight="1">
      <c r="A97" t="s">
        <v>50</v>
      </c>
      <c s="6" t="s">
        <v>121</v>
      </c>
      <c s="6" t="s">
        <v>103</v>
      </c>
      <c t="s">
        <v>4</v>
      </c>
      <c s="26" t="s">
        <v>104</v>
      </c>
      <c s="27" t="s">
        <v>98</v>
      </c>
      <c s="28">
        <v>9</v>
      </c>
      <c s="27">
        <v>0</v>
      </c>
      <c s="27">
        <f>ROUND(G97*H97,6)</f>
      </c>
      <c r="L97" s="29">
        <v>0</v>
      </c>
      <c s="24">
        <f>ROUND(ROUND(L97,2)*ROUND(G97,3),2)</f>
      </c>
      <c s="27" t="s">
        <v>55</v>
      </c>
      <c>
        <f>(M97*21)/100</f>
      </c>
      <c t="s">
        <v>27</v>
      </c>
    </row>
    <row r="98" spans="1:5" ht="12.75" customHeight="1">
      <c r="A98" s="30" t="s">
        <v>56</v>
      </c>
      <c r="E98" s="31" t="s">
        <v>104</v>
      </c>
    </row>
    <row r="99" spans="1:5" ht="12.75" customHeight="1">
      <c r="A99" s="30" t="s">
        <v>57</v>
      </c>
      <c r="E99" s="32" t="s">
        <v>4</v>
      </c>
    </row>
    <row r="100" spans="5:5" ht="12.75" customHeight="1">
      <c r="E100" s="31" t="s">
        <v>58</v>
      </c>
    </row>
    <row r="101" spans="1:16" ht="12.75" customHeight="1">
      <c r="A101" t="s">
        <v>50</v>
      </c>
      <c s="6" t="s">
        <v>126</v>
      </c>
      <c s="6" t="s">
        <v>710</v>
      </c>
      <c t="s">
        <v>4</v>
      </c>
      <c s="26" t="s">
        <v>711</v>
      </c>
      <c s="27" t="s">
        <v>98</v>
      </c>
      <c s="28">
        <v>48</v>
      </c>
      <c s="27">
        <v>0</v>
      </c>
      <c s="27">
        <f>ROUND(G101*H101,6)</f>
      </c>
      <c r="L101" s="29">
        <v>0</v>
      </c>
      <c s="24">
        <f>ROUND(ROUND(L101,2)*ROUND(G101,3),2)</f>
      </c>
      <c s="27" t="s">
        <v>55</v>
      </c>
      <c>
        <f>(M101*21)/100</f>
      </c>
      <c t="s">
        <v>27</v>
      </c>
    </row>
    <row r="102" spans="1:5" ht="12.75" customHeight="1">
      <c r="A102" s="30" t="s">
        <v>56</v>
      </c>
      <c r="E102" s="31" t="s">
        <v>711</v>
      </c>
    </row>
    <row r="103" spans="1:5" ht="12.75" customHeight="1">
      <c r="A103" s="30" t="s">
        <v>57</v>
      </c>
      <c r="E103" s="32" t="s">
        <v>4</v>
      </c>
    </row>
    <row r="104" spans="5:5" ht="12.75" customHeight="1">
      <c r="E104" s="31" t="s">
        <v>58</v>
      </c>
    </row>
    <row r="105" spans="1:16" ht="12.75" customHeight="1">
      <c r="A105" t="s">
        <v>50</v>
      </c>
      <c s="6" t="s">
        <v>130</v>
      </c>
      <c s="6" t="s">
        <v>5296</v>
      </c>
      <c t="s">
        <v>4</v>
      </c>
      <c s="26" t="s">
        <v>5297</v>
      </c>
      <c s="27" t="s">
        <v>98</v>
      </c>
      <c s="28">
        <v>94</v>
      </c>
      <c s="27">
        <v>0</v>
      </c>
      <c s="27">
        <f>ROUND(G105*H105,6)</f>
      </c>
      <c r="L105" s="29">
        <v>0</v>
      </c>
      <c s="24">
        <f>ROUND(ROUND(L105,2)*ROUND(G105,3),2)</f>
      </c>
      <c s="27" t="s">
        <v>55</v>
      </c>
      <c>
        <f>(M105*21)/100</f>
      </c>
      <c t="s">
        <v>27</v>
      </c>
    </row>
    <row r="106" spans="1:5" ht="12.75" customHeight="1">
      <c r="A106" s="30" t="s">
        <v>56</v>
      </c>
      <c r="E106" s="31" t="s">
        <v>5297</v>
      </c>
    </row>
    <row r="107" spans="1:5" ht="12.75" customHeight="1">
      <c r="A107" s="30" t="s">
        <v>57</v>
      </c>
      <c r="E107" s="32" t="s">
        <v>4</v>
      </c>
    </row>
    <row r="108" spans="5:5" ht="12.75" customHeight="1">
      <c r="E108" s="31" t="s">
        <v>58</v>
      </c>
    </row>
    <row r="109" spans="1:16" ht="12.75" customHeight="1">
      <c r="A109" t="s">
        <v>50</v>
      </c>
      <c s="6" t="s">
        <v>133</v>
      </c>
      <c s="6" t="s">
        <v>5247</v>
      </c>
      <c t="s">
        <v>4</v>
      </c>
      <c s="26" t="s">
        <v>5248</v>
      </c>
      <c s="27" t="s">
        <v>82</v>
      </c>
      <c s="28">
        <v>18</v>
      </c>
      <c s="27">
        <v>0</v>
      </c>
      <c s="27">
        <f>ROUND(G109*H109,6)</f>
      </c>
      <c r="L109" s="29">
        <v>0</v>
      </c>
      <c s="24">
        <f>ROUND(ROUND(L109,2)*ROUND(G109,3),2)</f>
      </c>
      <c s="27" t="s">
        <v>55</v>
      </c>
      <c>
        <f>(M109*21)/100</f>
      </c>
      <c t="s">
        <v>27</v>
      </c>
    </row>
    <row r="110" spans="1:5" ht="12.75" customHeight="1">
      <c r="A110" s="30" t="s">
        <v>56</v>
      </c>
      <c r="E110" s="31" t="s">
        <v>5248</v>
      </c>
    </row>
    <row r="111" spans="1:5" ht="12.75" customHeight="1">
      <c r="A111" s="30" t="s">
        <v>57</v>
      </c>
      <c r="E111" s="32" t="s">
        <v>4</v>
      </c>
    </row>
    <row r="112" spans="5:5" ht="12.75" customHeight="1">
      <c r="E112" s="31" t="s">
        <v>58</v>
      </c>
    </row>
    <row r="113" spans="1:16" ht="12.75" customHeight="1">
      <c r="A113" t="s">
        <v>50</v>
      </c>
      <c s="6" t="s">
        <v>136</v>
      </c>
      <c s="6" t="s">
        <v>5348</v>
      </c>
      <c t="s">
        <v>4</v>
      </c>
      <c s="26" t="s">
        <v>5349</v>
      </c>
      <c s="27" t="s">
        <v>82</v>
      </c>
      <c s="28">
        <v>18</v>
      </c>
      <c s="27">
        <v>0</v>
      </c>
      <c s="27">
        <f>ROUND(G113*H113,6)</f>
      </c>
      <c r="L113" s="29">
        <v>0</v>
      </c>
      <c s="24">
        <f>ROUND(ROUND(L113,2)*ROUND(G113,3),2)</f>
      </c>
      <c s="27" t="s">
        <v>55</v>
      </c>
      <c>
        <f>(M113*21)/100</f>
      </c>
      <c t="s">
        <v>27</v>
      </c>
    </row>
    <row r="114" spans="1:5" ht="12.75" customHeight="1">
      <c r="A114" s="30" t="s">
        <v>56</v>
      </c>
      <c r="E114" s="31" t="s">
        <v>5349</v>
      </c>
    </row>
    <row r="115" spans="1:5" ht="12.75" customHeight="1">
      <c r="A115" s="30" t="s">
        <v>57</v>
      </c>
      <c r="E115" s="32" t="s">
        <v>4</v>
      </c>
    </row>
    <row r="116" spans="5:5" ht="12.75" customHeight="1">
      <c r="E116" s="31" t="s">
        <v>58</v>
      </c>
    </row>
    <row r="117" spans="1:16" ht="12.75" customHeight="1">
      <c r="A117" t="s">
        <v>50</v>
      </c>
      <c s="6" t="s">
        <v>139</v>
      </c>
      <c s="6" t="s">
        <v>115</v>
      </c>
      <c t="s">
        <v>4</v>
      </c>
      <c s="26" t="s">
        <v>116</v>
      </c>
      <c s="27" t="s">
        <v>82</v>
      </c>
      <c s="28">
        <v>126</v>
      </c>
      <c s="27">
        <v>0</v>
      </c>
      <c s="27">
        <f>ROUND(G117*H117,6)</f>
      </c>
      <c r="L117" s="29">
        <v>0</v>
      </c>
      <c s="24">
        <f>ROUND(ROUND(L117,2)*ROUND(G117,3),2)</f>
      </c>
      <c s="27" t="s">
        <v>55</v>
      </c>
      <c>
        <f>(M117*21)/100</f>
      </c>
      <c t="s">
        <v>27</v>
      </c>
    </row>
    <row r="118" spans="1:5" ht="12.75" customHeight="1">
      <c r="A118" s="30" t="s">
        <v>56</v>
      </c>
      <c r="E118" s="31" t="s">
        <v>116</v>
      </c>
    </row>
    <row r="119" spans="1:5" ht="12.75" customHeight="1">
      <c r="A119" s="30" t="s">
        <v>57</v>
      </c>
      <c r="E119" s="32" t="s">
        <v>4</v>
      </c>
    </row>
    <row r="120" spans="5:5" ht="12.75" customHeight="1">
      <c r="E120" s="31" t="s">
        <v>67</v>
      </c>
    </row>
    <row r="121" spans="1:16" ht="12.75" customHeight="1">
      <c r="A121" t="s">
        <v>50</v>
      </c>
      <c s="6" t="s">
        <v>142</v>
      </c>
      <c s="6" t="s">
        <v>109</v>
      </c>
      <c t="s">
        <v>4</v>
      </c>
      <c s="26" t="s">
        <v>110</v>
      </c>
      <c s="27" t="s">
        <v>98</v>
      </c>
      <c s="28">
        <v>9</v>
      </c>
      <c s="27">
        <v>0</v>
      </c>
      <c s="27">
        <f>ROUND(G121*H121,6)</f>
      </c>
      <c r="L121" s="29">
        <v>0</v>
      </c>
      <c s="24">
        <f>ROUND(ROUND(L121,2)*ROUND(G121,3),2)</f>
      </c>
      <c s="27" t="s">
        <v>55</v>
      </c>
      <c>
        <f>(M121*21)/100</f>
      </c>
      <c t="s">
        <v>27</v>
      </c>
    </row>
    <row r="122" spans="1:5" ht="12.75" customHeight="1">
      <c r="A122" s="30" t="s">
        <v>56</v>
      </c>
      <c r="E122" s="31" t="s">
        <v>110</v>
      </c>
    </row>
    <row r="123" spans="1:5" ht="12.75" customHeight="1">
      <c r="A123" s="30" t="s">
        <v>57</v>
      </c>
      <c r="E123" s="32" t="s">
        <v>4</v>
      </c>
    </row>
    <row r="124" spans="5:5" ht="12.75" customHeight="1">
      <c r="E124" s="31" t="s">
        <v>67</v>
      </c>
    </row>
    <row r="125" spans="1:16" ht="12.75" customHeight="1">
      <c r="A125" t="s">
        <v>50</v>
      </c>
      <c s="6" t="s">
        <v>145</v>
      </c>
      <c s="6" t="s">
        <v>5298</v>
      </c>
      <c t="s">
        <v>4</v>
      </c>
      <c s="26" t="s">
        <v>5250</v>
      </c>
      <c s="27" t="s">
        <v>264</v>
      </c>
      <c s="28">
        <v>40</v>
      </c>
      <c s="27">
        <v>0</v>
      </c>
      <c s="27">
        <f>ROUND(G125*H125,6)</f>
      </c>
      <c r="L125" s="29">
        <v>0</v>
      </c>
      <c s="24">
        <f>ROUND(ROUND(L125,2)*ROUND(G125,3),2)</f>
      </c>
      <c s="27" t="s">
        <v>55</v>
      </c>
      <c>
        <f>(M125*21)/100</f>
      </c>
      <c t="s">
        <v>27</v>
      </c>
    </row>
    <row r="126" spans="1:5" ht="12.75" customHeight="1">
      <c r="A126" s="30" t="s">
        <v>56</v>
      </c>
      <c r="E126" s="31" t="s">
        <v>5250</v>
      </c>
    </row>
    <row r="127" spans="1:5" ht="12.75" customHeight="1">
      <c r="A127" s="30" t="s">
        <v>57</v>
      </c>
      <c r="E127" s="32" t="s">
        <v>4</v>
      </c>
    </row>
    <row r="128" spans="5:5" ht="12.75" customHeight="1">
      <c r="E128" s="31" t="s">
        <v>5251</v>
      </c>
    </row>
    <row r="129" spans="1:16" ht="12.75" customHeight="1">
      <c r="A129" t="s">
        <v>50</v>
      </c>
      <c s="6" t="s">
        <v>148</v>
      </c>
      <c s="6" t="s">
        <v>5299</v>
      </c>
      <c t="s">
        <v>4</v>
      </c>
      <c s="26" t="s">
        <v>5300</v>
      </c>
      <c s="27" t="s">
        <v>66</v>
      </c>
      <c s="28">
        <v>3</v>
      </c>
      <c s="27">
        <v>0</v>
      </c>
      <c s="27">
        <f>ROUND(G129*H129,6)</f>
      </c>
      <c r="L129" s="29">
        <v>0</v>
      </c>
      <c s="24">
        <f>ROUND(ROUND(L129,2)*ROUND(G129,3),2)</f>
      </c>
      <c s="27" t="s">
        <v>55</v>
      </c>
      <c>
        <f>(M129*21)/100</f>
      </c>
      <c t="s">
        <v>27</v>
      </c>
    </row>
    <row r="130" spans="1:5" ht="12.75" customHeight="1">
      <c r="A130" s="30" t="s">
        <v>56</v>
      </c>
      <c r="E130" s="31" t="s">
        <v>5300</v>
      </c>
    </row>
    <row r="131" spans="1:5" ht="12.75" customHeight="1">
      <c r="A131" s="30" t="s">
        <v>57</v>
      </c>
      <c r="E131" s="32" t="s">
        <v>4</v>
      </c>
    </row>
    <row r="132" spans="5:5" ht="12.75" customHeight="1">
      <c r="E132" s="31" t="s">
        <v>58</v>
      </c>
    </row>
    <row r="133" spans="1:16" ht="12.75" customHeight="1">
      <c r="A133" t="s">
        <v>50</v>
      </c>
      <c s="6" t="s">
        <v>151</v>
      </c>
      <c s="6" t="s">
        <v>780</v>
      </c>
      <c t="s">
        <v>4</v>
      </c>
      <c s="26" t="s">
        <v>781</v>
      </c>
      <c s="27" t="s">
        <v>782</v>
      </c>
      <c s="28">
        <v>0.201</v>
      </c>
      <c s="27">
        <v>0</v>
      </c>
      <c s="27">
        <f>ROUND(G133*H133,6)</f>
      </c>
      <c r="L133" s="29">
        <v>0</v>
      </c>
      <c s="24">
        <f>ROUND(ROUND(L133,2)*ROUND(G133,3),2)</f>
      </c>
      <c s="27" t="s">
        <v>55</v>
      </c>
      <c>
        <f>(M133*21)/100</f>
      </c>
      <c t="s">
        <v>27</v>
      </c>
    </row>
    <row r="134" spans="1:5" ht="12.75" customHeight="1">
      <c r="A134" s="30" t="s">
        <v>56</v>
      </c>
      <c r="E134" s="31" t="s">
        <v>781</v>
      </c>
    </row>
    <row r="135" spans="1:5" ht="12.75" customHeight="1">
      <c r="A135" s="30" t="s">
        <v>57</v>
      </c>
      <c r="E135" s="32" t="s">
        <v>4</v>
      </c>
    </row>
    <row r="136" spans="5:5" ht="12.75" customHeight="1">
      <c r="E136" s="31" t="s">
        <v>58</v>
      </c>
    </row>
    <row r="137" spans="1:16" ht="12.75" customHeight="1">
      <c r="A137" t="s">
        <v>50</v>
      </c>
      <c s="6" t="s">
        <v>154</v>
      </c>
      <c s="6" t="s">
        <v>1592</v>
      </c>
      <c t="s">
        <v>4</v>
      </c>
      <c s="26" t="s">
        <v>1593</v>
      </c>
      <c s="27" t="s">
        <v>82</v>
      </c>
      <c s="28">
        <v>9</v>
      </c>
      <c s="27">
        <v>0</v>
      </c>
      <c s="27">
        <f>ROUND(G137*H137,6)</f>
      </c>
      <c r="L137" s="29">
        <v>0</v>
      </c>
      <c s="24">
        <f>ROUND(ROUND(L137,2)*ROUND(G137,3),2)</f>
      </c>
      <c s="27" t="s">
        <v>55</v>
      </c>
      <c>
        <f>(M137*21)/100</f>
      </c>
      <c t="s">
        <v>27</v>
      </c>
    </row>
    <row r="138" spans="1:5" ht="12.75" customHeight="1">
      <c r="A138" s="30" t="s">
        <v>56</v>
      </c>
      <c r="E138" s="31" t="s">
        <v>1593</v>
      </c>
    </row>
    <row r="139" spans="1:5" ht="12.75" customHeight="1">
      <c r="A139" s="30" t="s">
        <v>57</v>
      </c>
      <c r="E139" s="32" t="s">
        <v>4</v>
      </c>
    </row>
    <row r="140" spans="5:5" ht="12.75" customHeight="1">
      <c r="E140" s="31" t="s">
        <v>4</v>
      </c>
    </row>
    <row r="141" spans="1:16" ht="12.75" customHeight="1">
      <c r="A141" t="s">
        <v>50</v>
      </c>
      <c s="6" t="s">
        <v>157</v>
      </c>
      <c s="6" t="s">
        <v>5380</v>
      </c>
      <c t="s">
        <v>4</v>
      </c>
      <c s="26" t="s">
        <v>5381</v>
      </c>
      <c s="27" t="s">
        <v>82</v>
      </c>
      <c s="28">
        <v>16</v>
      </c>
      <c s="27">
        <v>0</v>
      </c>
      <c s="27">
        <f>ROUND(G141*H141,6)</f>
      </c>
      <c r="L141" s="29">
        <v>0</v>
      </c>
      <c s="24">
        <f>ROUND(ROUND(L141,2)*ROUND(G141,3),2)</f>
      </c>
      <c s="27" t="s">
        <v>55</v>
      </c>
      <c>
        <f>(M141*21)/100</f>
      </c>
      <c t="s">
        <v>27</v>
      </c>
    </row>
    <row r="142" spans="1:5" ht="12.75" customHeight="1">
      <c r="A142" s="30" t="s">
        <v>56</v>
      </c>
      <c r="E142" s="31" t="s">
        <v>5381</v>
      </c>
    </row>
    <row r="143" spans="1:5" ht="12.75" customHeight="1">
      <c r="A143" s="30" t="s">
        <v>57</v>
      </c>
      <c r="E143" s="32" t="s">
        <v>4</v>
      </c>
    </row>
    <row r="144" spans="5:5" ht="12.75" customHeight="1">
      <c r="E144" s="31" t="s">
        <v>58</v>
      </c>
    </row>
    <row r="145" spans="1:16" ht="12.75" customHeight="1">
      <c r="A145" t="s">
        <v>50</v>
      </c>
      <c s="6" t="s">
        <v>161</v>
      </c>
      <c s="6" t="s">
        <v>1657</v>
      </c>
      <c t="s">
        <v>4</v>
      </c>
      <c s="26" t="s">
        <v>1658</v>
      </c>
      <c s="27" t="s">
        <v>82</v>
      </c>
      <c s="28">
        <v>6</v>
      </c>
      <c s="27">
        <v>0</v>
      </c>
      <c s="27">
        <f>ROUND(G145*H145,6)</f>
      </c>
      <c r="L145" s="29">
        <v>0</v>
      </c>
      <c s="24">
        <f>ROUND(ROUND(L145,2)*ROUND(G145,3),2)</f>
      </c>
      <c s="27" t="s">
        <v>55</v>
      </c>
      <c>
        <f>(M145*21)/100</f>
      </c>
      <c t="s">
        <v>27</v>
      </c>
    </row>
    <row r="146" spans="1:5" ht="12.75" customHeight="1">
      <c r="A146" s="30" t="s">
        <v>56</v>
      </c>
      <c r="E146" s="31" t="s">
        <v>1658</v>
      </c>
    </row>
    <row r="147" spans="1:5" ht="12.75" customHeight="1">
      <c r="A147" s="30" t="s">
        <v>57</v>
      </c>
      <c r="E147" s="32" t="s">
        <v>4</v>
      </c>
    </row>
    <row r="148" spans="5:5" ht="12.75" customHeight="1">
      <c r="E148" s="31" t="s">
        <v>58</v>
      </c>
    </row>
    <row r="149" spans="1:16" ht="12.75" customHeight="1">
      <c r="A149" t="s">
        <v>50</v>
      </c>
      <c s="6" t="s">
        <v>164</v>
      </c>
      <c s="6" t="s">
        <v>5280</v>
      </c>
      <c t="s">
        <v>4</v>
      </c>
      <c s="26" t="s">
        <v>119</v>
      </c>
      <c s="27" t="s">
        <v>120</v>
      </c>
      <c s="28">
        <v>2</v>
      </c>
      <c s="27">
        <v>0</v>
      </c>
      <c s="27">
        <f>ROUND(G149*H149,6)</f>
      </c>
      <c r="L149" s="29">
        <v>0</v>
      </c>
      <c s="24">
        <f>ROUND(ROUND(L149,2)*ROUND(G149,3),2)</f>
      </c>
      <c s="27" t="s">
        <v>55</v>
      </c>
      <c>
        <f>(M149*21)/100</f>
      </c>
      <c t="s">
        <v>27</v>
      </c>
    </row>
    <row r="150" spans="1:5" ht="12.75" customHeight="1">
      <c r="A150" s="30" t="s">
        <v>56</v>
      </c>
      <c r="E150" s="31" t="s">
        <v>119</v>
      </c>
    </row>
    <row r="151" spans="1:5" ht="12.75" customHeight="1">
      <c r="A151" s="30" t="s">
        <v>57</v>
      </c>
      <c r="E151" s="32" t="s">
        <v>4</v>
      </c>
    </row>
    <row r="152" spans="5:5" ht="12.75" customHeight="1">
      <c r="E152" s="31" t="s">
        <v>58</v>
      </c>
    </row>
    <row r="153" spans="1:13" ht="12.75" customHeight="1">
      <c r="A153" t="s">
        <v>47</v>
      </c>
      <c r="C153" s="7" t="s">
        <v>386</v>
      </c>
      <c r="E153" s="25" t="s">
        <v>5252</v>
      </c>
      <c r="J153" s="24">
        <f>0</f>
      </c>
      <c s="24">
        <f>0</f>
      </c>
      <c s="24">
        <f>0+L154+L158+L162+L166+L170+L174+L178+L182+L186+L190+L194+L198+L202+L206+L210+L214+L218+L222+L226+L230+L234+L238+L242+L246+L250+L254+L258+L262</f>
      </c>
      <c s="24">
        <f>0+M154+M158+M162+M166+M170+M174+M178+M182+M186+M190+M194+M198+M202+M206+M210+M214+M218+M222+M226+M230+M234+M238+M242+M246+M250+M254+M258+M262</f>
      </c>
    </row>
    <row r="154" spans="1:16" ht="12.75" customHeight="1">
      <c r="A154" t="s">
        <v>50</v>
      </c>
      <c s="6" t="s">
        <v>167</v>
      </c>
      <c s="6" t="s">
        <v>1907</v>
      </c>
      <c t="s">
        <v>4</v>
      </c>
      <c s="26" t="s">
        <v>1908</v>
      </c>
      <c s="27" t="s">
        <v>82</v>
      </c>
      <c s="28">
        <v>3</v>
      </c>
      <c s="27">
        <v>0</v>
      </c>
      <c s="27">
        <f>ROUND(G154*H154,6)</f>
      </c>
      <c r="L154" s="29">
        <v>0</v>
      </c>
      <c s="24">
        <f>ROUND(ROUND(L154,2)*ROUND(G154,3),2)</f>
      </c>
      <c s="27" t="s">
        <v>55</v>
      </c>
      <c>
        <f>(M154*21)/100</f>
      </c>
      <c t="s">
        <v>27</v>
      </c>
    </row>
    <row r="155" spans="1:5" ht="12.75" customHeight="1">
      <c r="A155" s="30" t="s">
        <v>56</v>
      </c>
      <c r="E155" s="31" t="s">
        <v>1908</v>
      </c>
    </row>
    <row r="156" spans="1:5" ht="12.75" customHeight="1">
      <c r="A156" s="30" t="s">
        <v>57</v>
      </c>
      <c r="E156" s="32" t="s">
        <v>4</v>
      </c>
    </row>
    <row r="157" spans="5:5" ht="12.75" customHeight="1">
      <c r="E157" s="31" t="s">
        <v>58</v>
      </c>
    </row>
    <row r="158" spans="1:16" ht="12.75" customHeight="1">
      <c r="A158" t="s">
        <v>50</v>
      </c>
      <c s="6" t="s">
        <v>170</v>
      </c>
      <c s="6" t="s">
        <v>992</v>
      </c>
      <c t="s">
        <v>4</v>
      </c>
      <c s="26" t="s">
        <v>993</v>
      </c>
      <c s="27" t="s">
        <v>82</v>
      </c>
      <c s="28">
        <v>43</v>
      </c>
      <c s="27">
        <v>0</v>
      </c>
      <c s="27">
        <f>ROUND(G158*H158,6)</f>
      </c>
      <c r="L158" s="29">
        <v>0</v>
      </c>
      <c s="24">
        <f>ROUND(ROUND(L158,2)*ROUND(G158,3),2)</f>
      </c>
      <c s="27" t="s">
        <v>55</v>
      </c>
      <c>
        <f>(M158*21)/100</f>
      </c>
      <c t="s">
        <v>27</v>
      </c>
    </row>
    <row r="159" spans="1:5" ht="12.75" customHeight="1">
      <c r="A159" s="30" t="s">
        <v>56</v>
      </c>
      <c r="E159" s="31" t="s">
        <v>993</v>
      </c>
    </row>
    <row r="160" spans="1:5" ht="12.75" customHeight="1">
      <c r="A160" s="30" t="s">
        <v>57</v>
      </c>
      <c r="E160" s="32" t="s">
        <v>4</v>
      </c>
    </row>
    <row r="161" spans="5:5" ht="12.75" customHeight="1">
      <c r="E161" s="31" t="s">
        <v>58</v>
      </c>
    </row>
    <row r="162" spans="1:16" ht="12.75" customHeight="1">
      <c r="A162" t="s">
        <v>50</v>
      </c>
      <c s="6" t="s">
        <v>173</v>
      </c>
      <c s="6" t="s">
        <v>980</v>
      </c>
      <c t="s">
        <v>4</v>
      </c>
      <c s="26" t="s">
        <v>981</v>
      </c>
      <c s="27" t="s">
        <v>82</v>
      </c>
      <c s="28">
        <v>16</v>
      </c>
      <c s="27">
        <v>0</v>
      </c>
      <c s="27">
        <f>ROUND(G162*H162,6)</f>
      </c>
      <c r="L162" s="29">
        <v>0</v>
      </c>
      <c s="24">
        <f>ROUND(ROUND(L162,2)*ROUND(G162,3),2)</f>
      </c>
      <c s="27" t="s">
        <v>55</v>
      </c>
      <c>
        <f>(M162*21)/100</f>
      </c>
      <c t="s">
        <v>27</v>
      </c>
    </row>
    <row r="163" spans="1:5" ht="12.75" customHeight="1">
      <c r="A163" s="30" t="s">
        <v>56</v>
      </c>
      <c r="E163" s="31" t="s">
        <v>981</v>
      </c>
    </row>
    <row r="164" spans="1:5" ht="12.75" customHeight="1">
      <c r="A164" s="30" t="s">
        <v>57</v>
      </c>
      <c r="E164" s="32" t="s">
        <v>4</v>
      </c>
    </row>
    <row r="165" spans="5:5" ht="12.75" customHeight="1">
      <c r="E165" s="31" t="s">
        <v>58</v>
      </c>
    </row>
    <row r="166" spans="1:16" ht="12.75" customHeight="1">
      <c r="A166" t="s">
        <v>50</v>
      </c>
      <c s="6" t="s">
        <v>176</v>
      </c>
      <c s="6" t="s">
        <v>5382</v>
      </c>
      <c t="s">
        <v>4</v>
      </c>
      <c s="26" t="s">
        <v>5383</v>
      </c>
      <c s="27" t="s">
        <v>82</v>
      </c>
      <c s="28">
        <v>20</v>
      </c>
      <c s="27">
        <v>0</v>
      </c>
      <c s="27">
        <f>ROUND(G166*H166,6)</f>
      </c>
      <c r="L166" s="29">
        <v>0</v>
      </c>
      <c s="24">
        <f>ROUND(ROUND(L166,2)*ROUND(G166,3),2)</f>
      </c>
      <c s="27" t="s">
        <v>55</v>
      </c>
      <c>
        <f>(M166*21)/100</f>
      </c>
      <c t="s">
        <v>27</v>
      </c>
    </row>
    <row r="167" spans="1:5" ht="12.75" customHeight="1">
      <c r="A167" s="30" t="s">
        <v>56</v>
      </c>
      <c r="E167" s="31" t="s">
        <v>5383</v>
      </c>
    </row>
    <row r="168" spans="1:5" ht="12.75" customHeight="1">
      <c r="A168" s="30" t="s">
        <v>57</v>
      </c>
      <c r="E168" s="32" t="s">
        <v>4</v>
      </c>
    </row>
    <row r="169" spans="5:5" ht="12.75" customHeight="1">
      <c r="E169" s="31" t="s">
        <v>58</v>
      </c>
    </row>
    <row r="170" spans="1:16" ht="12.75" customHeight="1">
      <c r="A170" t="s">
        <v>50</v>
      </c>
      <c s="6" t="s">
        <v>179</v>
      </c>
      <c s="6" t="s">
        <v>5382</v>
      </c>
      <c t="s">
        <v>51</v>
      </c>
      <c s="26" t="s">
        <v>5383</v>
      </c>
      <c s="27" t="s">
        <v>82</v>
      </c>
      <c s="28">
        <v>2275</v>
      </c>
      <c s="27">
        <v>0</v>
      </c>
      <c s="27">
        <f>ROUND(G170*H170,6)</f>
      </c>
      <c r="L170" s="29">
        <v>0</v>
      </c>
      <c s="24">
        <f>ROUND(ROUND(L170,2)*ROUND(G170,3),2)</f>
      </c>
      <c s="27" t="s">
        <v>55</v>
      </c>
      <c>
        <f>(M170*21)/100</f>
      </c>
      <c t="s">
        <v>27</v>
      </c>
    </row>
    <row r="171" spans="1:5" ht="12.75" customHeight="1">
      <c r="A171" s="30" t="s">
        <v>56</v>
      </c>
      <c r="E171" s="31" t="s">
        <v>5383</v>
      </c>
    </row>
    <row r="172" spans="1:5" ht="12.75" customHeight="1">
      <c r="A172" s="30" t="s">
        <v>57</v>
      </c>
      <c r="E172" s="32" t="s">
        <v>4</v>
      </c>
    </row>
    <row r="173" spans="5:5" ht="12.75" customHeight="1">
      <c r="E173" s="31" t="s">
        <v>58</v>
      </c>
    </row>
    <row r="174" spans="1:16" ht="12.75" customHeight="1">
      <c r="A174" t="s">
        <v>50</v>
      </c>
      <c s="6" t="s">
        <v>182</v>
      </c>
      <c s="6" t="s">
        <v>368</v>
      </c>
      <c t="s">
        <v>4</v>
      </c>
      <c s="26" t="s">
        <v>369</v>
      </c>
      <c s="27" t="s">
        <v>98</v>
      </c>
      <c s="28">
        <v>2</v>
      </c>
      <c s="27">
        <v>0</v>
      </c>
      <c s="27">
        <f>ROUND(G174*H174,6)</f>
      </c>
      <c r="L174" s="29">
        <v>0</v>
      </c>
      <c s="24">
        <f>ROUND(ROUND(L174,2)*ROUND(G174,3),2)</f>
      </c>
      <c s="27" t="s">
        <v>55</v>
      </c>
      <c>
        <f>(M174*21)/100</f>
      </c>
      <c t="s">
        <v>27</v>
      </c>
    </row>
    <row r="175" spans="1:5" ht="12.75" customHeight="1">
      <c r="A175" s="30" t="s">
        <v>56</v>
      </c>
      <c r="E175" s="31" t="s">
        <v>369</v>
      </c>
    </row>
    <row r="176" spans="1:5" ht="12.75" customHeight="1">
      <c r="A176" s="30" t="s">
        <v>57</v>
      </c>
      <c r="E176" s="32" t="s">
        <v>4</v>
      </c>
    </row>
    <row r="177" spans="5:5" ht="12.75" customHeight="1">
      <c r="E177" s="31" t="s">
        <v>58</v>
      </c>
    </row>
    <row r="178" spans="1:16" ht="12.75" customHeight="1">
      <c r="A178" t="s">
        <v>50</v>
      </c>
      <c s="6" t="s">
        <v>185</v>
      </c>
      <c s="6" t="s">
        <v>994</v>
      </c>
      <c t="s">
        <v>4</v>
      </c>
      <c s="26" t="s">
        <v>995</v>
      </c>
      <c s="27" t="s">
        <v>98</v>
      </c>
      <c s="28">
        <v>4</v>
      </c>
      <c s="27">
        <v>0</v>
      </c>
      <c s="27">
        <f>ROUND(G178*H178,6)</f>
      </c>
      <c r="L178" s="29">
        <v>0</v>
      </c>
      <c s="24">
        <f>ROUND(ROUND(L178,2)*ROUND(G178,3),2)</f>
      </c>
      <c s="27" t="s">
        <v>55</v>
      </c>
      <c>
        <f>(M178*21)/100</f>
      </c>
      <c t="s">
        <v>27</v>
      </c>
    </row>
    <row r="179" spans="1:5" ht="12.75" customHeight="1">
      <c r="A179" s="30" t="s">
        <v>56</v>
      </c>
      <c r="E179" s="31" t="s">
        <v>995</v>
      </c>
    </row>
    <row r="180" spans="1:5" ht="12.75" customHeight="1">
      <c r="A180" s="30" t="s">
        <v>57</v>
      </c>
      <c r="E180" s="32" t="s">
        <v>4</v>
      </c>
    </row>
    <row r="181" spans="5:5" ht="12.75" customHeight="1">
      <c r="E181" s="31" t="s">
        <v>58</v>
      </c>
    </row>
    <row r="182" spans="1:16" ht="12.75" customHeight="1">
      <c r="A182" t="s">
        <v>50</v>
      </c>
      <c s="6" t="s">
        <v>188</v>
      </c>
      <c s="6" t="s">
        <v>982</v>
      </c>
      <c t="s">
        <v>4</v>
      </c>
      <c s="26" t="s">
        <v>983</v>
      </c>
      <c s="27" t="s">
        <v>98</v>
      </c>
      <c s="28">
        <v>40</v>
      </c>
      <c s="27">
        <v>0</v>
      </c>
      <c s="27">
        <f>ROUND(G182*H182,6)</f>
      </c>
      <c r="L182" s="29">
        <v>0</v>
      </c>
      <c s="24">
        <f>ROUND(ROUND(L182,2)*ROUND(G182,3),2)</f>
      </c>
      <c s="27" t="s">
        <v>55</v>
      </c>
      <c>
        <f>(M182*21)/100</f>
      </c>
      <c t="s">
        <v>27</v>
      </c>
    </row>
    <row r="183" spans="1:5" ht="12.75" customHeight="1">
      <c r="A183" s="30" t="s">
        <v>56</v>
      </c>
      <c r="E183" s="31" t="s">
        <v>983</v>
      </c>
    </row>
    <row r="184" spans="1:5" ht="12.75" customHeight="1">
      <c r="A184" s="30" t="s">
        <v>57</v>
      </c>
      <c r="E184" s="32" t="s">
        <v>4</v>
      </c>
    </row>
    <row r="185" spans="5:5" ht="12.75" customHeight="1">
      <c r="E185" s="31" t="s">
        <v>58</v>
      </c>
    </row>
    <row r="186" spans="1:16" ht="12.75" customHeight="1">
      <c r="A186" t="s">
        <v>50</v>
      </c>
      <c s="6" t="s">
        <v>191</v>
      </c>
      <c s="6" t="s">
        <v>5384</v>
      </c>
      <c t="s">
        <v>4</v>
      </c>
      <c s="26" t="s">
        <v>5385</v>
      </c>
      <c s="27" t="s">
        <v>98</v>
      </c>
      <c s="28">
        <v>2</v>
      </c>
      <c s="27">
        <v>0</v>
      </c>
      <c s="27">
        <f>ROUND(G186*H186,6)</f>
      </c>
      <c r="L186" s="29">
        <v>0</v>
      </c>
      <c s="24">
        <f>ROUND(ROUND(L186,2)*ROUND(G186,3),2)</f>
      </c>
      <c s="27" t="s">
        <v>55</v>
      </c>
      <c>
        <f>(M186*21)/100</f>
      </c>
      <c t="s">
        <v>27</v>
      </c>
    </row>
    <row r="187" spans="1:5" ht="12.75" customHeight="1">
      <c r="A187" s="30" t="s">
        <v>56</v>
      </c>
      <c r="E187" s="31" t="s">
        <v>5385</v>
      </c>
    </row>
    <row r="188" spans="1:5" ht="12.75" customHeight="1">
      <c r="A188" s="30" t="s">
        <v>57</v>
      </c>
      <c r="E188" s="32" t="s">
        <v>4</v>
      </c>
    </row>
    <row r="189" spans="5:5" ht="12.75" customHeight="1">
      <c r="E189" s="31" t="s">
        <v>67</v>
      </c>
    </row>
    <row r="190" spans="1:16" ht="12.75" customHeight="1">
      <c r="A190" t="s">
        <v>50</v>
      </c>
      <c s="6" t="s">
        <v>194</v>
      </c>
      <c s="6" t="s">
        <v>5264</v>
      </c>
      <c t="s">
        <v>4</v>
      </c>
      <c s="26" t="s">
        <v>5265</v>
      </c>
      <c s="27" t="s">
        <v>98</v>
      </c>
      <c s="28">
        <v>1</v>
      </c>
      <c s="27">
        <v>0</v>
      </c>
      <c s="27">
        <f>ROUND(G190*H190,6)</f>
      </c>
      <c r="L190" s="29">
        <v>0</v>
      </c>
      <c s="24">
        <f>ROUND(ROUND(L190,2)*ROUND(G190,3),2)</f>
      </c>
      <c s="27" t="s">
        <v>55</v>
      </c>
      <c>
        <f>(M190*21)/100</f>
      </c>
      <c t="s">
        <v>27</v>
      </c>
    </row>
    <row r="191" spans="1:5" ht="12.75" customHeight="1">
      <c r="A191" s="30" t="s">
        <v>56</v>
      </c>
      <c r="E191" s="31" t="s">
        <v>5265</v>
      </c>
    </row>
    <row r="192" spans="1:5" ht="12.75" customHeight="1">
      <c r="A192" s="30" t="s">
        <v>57</v>
      </c>
      <c r="E192" s="32" t="s">
        <v>4</v>
      </c>
    </row>
    <row r="193" spans="5:5" ht="12.75" customHeight="1">
      <c r="E193" s="31" t="s">
        <v>67</v>
      </c>
    </row>
    <row r="194" spans="1:16" ht="12.75" customHeight="1">
      <c r="A194" t="s">
        <v>50</v>
      </c>
      <c s="6" t="s">
        <v>197</v>
      </c>
      <c s="6" t="s">
        <v>5266</v>
      </c>
      <c t="s">
        <v>4</v>
      </c>
      <c s="26" t="s">
        <v>5267</v>
      </c>
      <c s="27" t="s">
        <v>98</v>
      </c>
      <c s="28">
        <v>1</v>
      </c>
      <c s="27">
        <v>0</v>
      </c>
      <c s="27">
        <f>ROUND(G194*H194,6)</f>
      </c>
      <c r="L194" s="29">
        <v>0</v>
      </c>
      <c s="24">
        <f>ROUND(ROUND(L194,2)*ROUND(G194,3),2)</f>
      </c>
      <c s="27" t="s">
        <v>55</v>
      </c>
      <c>
        <f>(M194*21)/100</f>
      </c>
      <c t="s">
        <v>27</v>
      </c>
    </row>
    <row r="195" spans="1:5" ht="12.75" customHeight="1">
      <c r="A195" s="30" t="s">
        <v>56</v>
      </c>
      <c r="E195" s="31" t="s">
        <v>5267</v>
      </c>
    </row>
    <row r="196" spans="1:5" ht="12.75" customHeight="1">
      <c r="A196" s="30" t="s">
        <v>57</v>
      </c>
      <c r="E196" s="32" t="s">
        <v>4</v>
      </c>
    </row>
    <row r="197" spans="5:5" ht="12.75" customHeight="1">
      <c r="E197" s="31" t="s">
        <v>67</v>
      </c>
    </row>
    <row r="198" spans="1:16" ht="12.75" customHeight="1">
      <c r="A198" t="s">
        <v>50</v>
      </c>
      <c s="6" t="s">
        <v>200</v>
      </c>
      <c s="6" t="s">
        <v>5268</v>
      </c>
      <c t="s">
        <v>4</v>
      </c>
      <c s="26" t="s">
        <v>5269</v>
      </c>
      <c s="27" t="s">
        <v>98</v>
      </c>
      <c s="28">
        <v>1</v>
      </c>
      <c s="27">
        <v>0</v>
      </c>
      <c s="27">
        <f>ROUND(G198*H198,6)</f>
      </c>
      <c r="L198" s="29">
        <v>0</v>
      </c>
      <c s="24">
        <f>ROUND(ROUND(L198,2)*ROUND(G198,3),2)</f>
      </c>
      <c s="27" t="s">
        <v>55</v>
      </c>
      <c>
        <f>(M198*21)/100</f>
      </c>
      <c t="s">
        <v>27</v>
      </c>
    </row>
    <row r="199" spans="1:5" ht="12.75" customHeight="1">
      <c r="A199" s="30" t="s">
        <v>56</v>
      </c>
      <c r="E199" s="31" t="s">
        <v>5269</v>
      </c>
    </row>
    <row r="200" spans="1:5" ht="12.75" customHeight="1">
      <c r="A200" s="30" t="s">
        <v>57</v>
      </c>
      <c r="E200" s="32" t="s">
        <v>4</v>
      </c>
    </row>
    <row r="201" spans="5:5" ht="12.75" customHeight="1">
      <c r="E201" s="31" t="s">
        <v>67</v>
      </c>
    </row>
    <row r="202" spans="1:16" ht="12.75" customHeight="1">
      <c r="A202" t="s">
        <v>50</v>
      </c>
      <c s="6" t="s">
        <v>203</v>
      </c>
      <c s="6" t="s">
        <v>5270</v>
      </c>
      <c t="s">
        <v>4</v>
      </c>
      <c s="26" t="s">
        <v>5271</v>
      </c>
      <c s="27" t="s">
        <v>98</v>
      </c>
      <c s="28">
        <v>1</v>
      </c>
      <c s="27">
        <v>0</v>
      </c>
      <c s="27">
        <f>ROUND(G202*H202,6)</f>
      </c>
      <c r="L202" s="29">
        <v>0</v>
      </c>
      <c s="24">
        <f>ROUND(ROUND(L202,2)*ROUND(G202,3),2)</f>
      </c>
      <c s="27" t="s">
        <v>55</v>
      </c>
      <c>
        <f>(M202*21)/100</f>
      </c>
      <c t="s">
        <v>27</v>
      </c>
    </row>
    <row r="203" spans="1:5" ht="12.75" customHeight="1">
      <c r="A203" s="30" t="s">
        <v>56</v>
      </c>
      <c r="E203" s="31" t="s">
        <v>5271</v>
      </c>
    </row>
    <row r="204" spans="1:5" ht="12.75" customHeight="1">
      <c r="A204" s="30" t="s">
        <v>57</v>
      </c>
      <c r="E204" s="32" t="s">
        <v>4</v>
      </c>
    </row>
    <row r="205" spans="5:5" ht="12.75" customHeight="1">
      <c r="E205" s="31" t="s">
        <v>67</v>
      </c>
    </row>
    <row r="206" spans="1:16" ht="12.75" customHeight="1">
      <c r="A206" t="s">
        <v>50</v>
      </c>
      <c s="6" t="s">
        <v>206</v>
      </c>
      <c s="6" t="s">
        <v>5272</v>
      </c>
      <c t="s">
        <v>4</v>
      </c>
      <c s="26" t="s">
        <v>5273</v>
      </c>
      <c s="27" t="s">
        <v>98</v>
      </c>
      <c s="28">
        <v>1</v>
      </c>
      <c s="27">
        <v>0</v>
      </c>
      <c s="27">
        <f>ROUND(G206*H206,6)</f>
      </c>
      <c r="L206" s="29">
        <v>0</v>
      </c>
      <c s="24">
        <f>ROUND(ROUND(L206,2)*ROUND(G206,3),2)</f>
      </c>
      <c s="27" t="s">
        <v>55</v>
      </c>
      <c>
        <f>(M206*21)/100</f>
      </c>
      <c t="s">
        <v>27</v>
      </c>
    </row>
    <row r="207" spans="1:5" ht="12.75" customHeight="1">
      <c r="A207" s="30" t="s">
        <v>56</v>
      </c>
      <c r="E207" s="31" t="s">
        <v>5273</v>
      </c>
    </row>
    <row r="208" spans="1:5" ht="12.75" customHeight="1">
      <c r="A208" s="30" t="s">
        <v>57</v>
      </c>
      <c r="E208" s="32" t="s">
        <v>4</v>
      </c>
    </row>
    <row r="209" spans="5:5" ht="12.75" customHeight="1">
      <c r="E209" s="31" t="s">
        <v>67</v>
      </c>
    </row>
    <row r="210" spans="1:16" ht="12.75" customHeight="1">
      <c r="A210" t="s">
        <v>50</v>
      </c>
      <c s="6" t="s">
        <v>209</v>
      </c>
      <c s="6" t="s">
        <v>5274</v>
      </c>
      <c t="s">
        <v>4</v>
      </c>
      <c s="26" t="s">
        <v>5275</v>
      </c>
      <c s="27" t="s">
        <v>98</v>
      </c>
      <c s="28">
        <v>1</v>
      </c>
      <c s="27">
        <v>0</v>
      </c>
      <c s="27">
        <f>ROUND(G210*H210,6)</f>
      </c>
      <c r="L210" s="29">
        <v>0</v>
      </c>
      <c s="24">
        <f>ROUND(ROUND(L210,2)*ROUND(G210,3),2)</f>
      </c>
      <c s="27" t="s">
        <v>55</v>
      </c>
      <c>
        <f>(M210*21)/100</f>
      </c>
      <c t="s">
        <v>27</v>
      </c>
    </row>
    <row r="211" spans="1:5" ht="12.75" customHeight="1">
      <c r="A211" s="30" t="s">
        <v>56</v>
      </c>
      <c r="E211" s="31" t="s">
        <v>5275</v>
      </c>
    </row>
    <row r="212" spans="1:5" ht="12.75" customHeight="1">
      <c r="A212" s="30" t="s">
        <v>57</v>
      </c>
      <c r="E212" s="32" t="s">
        <v>4</v>
      </c>
    </row>
    <row r="213" spans="5:5" ht="12.75" customHeight="1">
      <c r="E213" s="31" t="s">
        <v>67</v>
      </c>
    </row>
    <row r="214" spans="1:16" ht="12.75" customHeight="1">
      <c r="A214" t="s">
        <v>50</v>
      </c>
      <c s="6" t="s">
        <v>212</v>
      </c>
      <c s="6" t="s">
        <v>5386</v>
      </c>
      <c t="s">
        <v>4</v>
      </c>
      <c s="26" t="s">
        <v>5387</v>
      </c>
      <c s="27" t="s">
        <v>98</v>
      </c>
      <c s="28">
        <v>1</v>
      </c>
      <c s="27">
        <v>0</v>
      </c>
      <c s="27">
        <f>ROUND(G214*H214,6)</f>
      </c>
      <c r="L214" s="29">
        <v>0</v>
      </c>
      <c s="24">
        <f>ROUND(ROUND(L214,2)*ROUND(G214,3),2)</f>
      </c>
      <c s="27" t="s">
        <v>55</v>
      </c>
      <c>
        <f>(M214*21)/100</f>
      </c>
      <c t="s">
        <v>27</v>
      </c>
    </row>
    <row r="215" spans="1:5" ht="12.75" customHeight="1">
      <c r="A215" s="30" t="s">
        <v>56</v>
      </c>
      <c r="E215" s="31" t="s">
        <v>5387</v>
      </c>
    </row>
    <row r="216" spans="1:5" ht="12.75" customHeight="1">
      <c r="A216" s="30" t="s">
        <v>57</v>
      </c>
      <c r="E216" s="32" t="s">
        <v>4</v>
      </c>
    </row>
    <row r="217" spans="5:5" ht="12.75" customHeight="1">
      <c r="E217" s="31" t="s">
        <v>67</v>
      </c>
    </row>
    <row r="218" spans="1:16" ht="12.75" customHeight="1">
      <c r="A218" t="s">
        <v>50</v>
      </c>
      <c s="6" t="s">
        <v>215</v>
      </c>
      <c s="6" t="s">
        <v>5388</v>
      </c>
      <c t="s">
        <v>4</v>
      </c>
      <c s="26" t="s">
        <v>5389</v>
      </c>
      <c s="27" t="s">
        <v>98</v>
      </c>
      <c s="28">
        <v>3</v>
      </c>
      <c s="27">
        <v>0</v>
      </c>
      <c s="27">
        <f>ROUND(G218*H218,6)</f>
      </c>
      <c r="L218" s="29">
        <v>0</v>
      </c>
      <c s="24">
        <f>ROUND(ROUND(L218,2)*ROUND(G218,3),2)</f>
      </c>
      <c s="27" t="s">
        <v>55</v>
      </c>
      <c>
        <f>(M218*21)/100</f>
      </c>
      <c t="s">
        <v>27</v>
      </c>
    </row>
    <row r="219" spans="1:5" ht="12.75" customHeight="1">
      <c r="A219" s="30" t="s">
        <v>56</v>
      </c>
      <c r="E219" s="31" t="s">
        <v>5389</v>
      </c>
    </row>
    <row r="220" spans="1:5" ht="12.75" customHeight="1">
      <c r="A220" s="30" t="s">
        <v>57</v>
      </c>
      <c r="E220" s="32" t="s">
        <v>4</v>
      </c>
    </row>
    <row r="221" spans="5:5" ht="12.75" customHeight="1">
      <c r="E221" s="31" t="s">
        <v>67</v>
      </c>
    </row>
    <row r="222" spans="1:16" ht="12.75" customHeight="1">
      <c r="A222" t="s">
        <v>50</v>
      </c>
      <c s="6" t="s">
        <v>218</v>
      </c>
      <c s="6" t="s">
        <v>5319</v>
      </c>
      <c t="s">
        <v>4</v>
      </c>
      <c s="26" t="s">
        <v>5320</v>
      </c>
      <c s="27" t="s">
        <v>98</v>
      </c>
      <c s="28">
        <v>1</v>
      </c>
      <c s="27">
        <v>0</v>
      </c>
      <c s="27">
        <f>ROUND(G222*H222,6)</f>
      </c>
      <c r="L222" s="29">
        <v>0</v>
      </c>
      <c s="24">
        <f>ROUND(ROUND(L222,2)*ROUND(G222,3),2)</f>
      </c>
      <c s="27" t="s">
        <v>55</v>
      </c>
      <c>
        <f>(M222*21)/100</f>
      </c>
      <c t="s">
        <v>27</v>
      </c>
    </row>
    <row r="223" spans="1:5" ht="12.75" customHeight="1">
      <c r="A223" s="30" t="s">
        <v>56</v>
      </c>
      <c r="E223" s="31" t="s">
        <v>5320</v>
      </c>
    </row>
    <row r="224" spans="1:5" ht="12.75" customHeight="1">
      <c r="A224" s="30" t="s">
        <v>57</v>
      </c>
      <c r="E224" s="32" t="s">
        <v>4</v>
      </c>
    </row>
    <row r="225" spans="5:5" ht="12.75" customHeight="1">
      <c r="E225" s="31" t="s">
        <v>67</v>
      </c>
    </row>
    <row r="226" spans="1:16" ht="12.75" customHeight="1">
      <c r="A226" t="s">
        <v>50</v>
      </c>
      <c s="6" t="s">
        <v>221</v>
      </c>
      <c s="6" t="s">
        <v>1490</v>
      </c>
      <c t="s">
        <v>4</v>
      </c>
      <c s="26" t="s">
        <v>1491</v>
      </c>
      <c s="27" t="s">
        <v>82</v>
      </c>
      <c s="28">
        <v>260</v>
      </c>
      <c s="27">
        <v>0</v>
      </c>
      <c s="27">
        <f>ROUND(G226*H226,6)</f>
      </c>
      <c r="L226" s="29">
        <v>0</v>
      </c>
      <c s="24">
        <f>ROUND(ROUND(L226,2)*ROUND(G226,3),2)</f>
      </c>
      <c s="27" t="s">
        <v>55</v>
      </c>
      <c>
        <f>(M226*21)/100</f>
      </c>
      <c t="s">
        <v>27</v>
      </c>
    </row>
    <row r="227" spans="1:5" ht="12.75" customHeight="1">
      <c r="A227" s="30" t="s">
        <v>56</v>
      </c>
      <c r="E227" s="31" t="s">
        <v>1491</v>
      </c>
    </row>
    <row r="228" spans="1:5" ht="12.75" customHeight="1">
      <c r="A228" s="30" t="s">
        <v>57</v>
      </c>
      <c r="E228" s="32" t="s">
        <v>4</v>
      </c>
    </row>
    <row r="229" spans="5:5" ht="12.75" customHeight="1">
      <c r="E229" s="31" t="s">
        <v>58</v>
      </c>
    </row>
    <row r="230" spans="1:16" ht="12.75" customHeight="1">
      <c r="A230" t="s">
        <v>50</v>
      </c>
      <c s="6" t="s">
        <v>224</v>
      </c>
      <c s="6" t="s">
        <v>5280</v>
      </c>
      <c t="s">
        <v>4</v>
      </c>
      <c s="26" t="s">
        <v>119</v>
      </c>
      <c s="27" t="s">
        <v>120</v>
      </c>
      <c s="28">
        <v>8</v>
      </c>
      <c s="27">
        <v>0</v>
      </c>
      <c s="27">
        <f>ROUND(G230*H230,6)</f>
      </c>
      <c r="L230" s="29">
        <v>0</v>
      </c>
      <c s="24">
        <f>ROUND(ROUND(L230,2)*ROUND(G230,3),2)</f>
      </c>
      <c s="27" t="s">
        <v>55</v>
      </c>
      <c>
        <f>(M230*21)/100</f>
      </c>
      <c t="s">
        <v>27</v>
      </c>
    </row>
    <row r="231" spans="1:5" ht="12.75" customHeight="1">
      <c r="A231" s="30" t="s">
        <v>56</v>
      </c>
      <c r="E231" s="31" t="s">
        <v>119</v>
      </c>
    </row>
    <row r="232" spans="1:5" ht="12.75" customHeight="1">
      <c r="A232" s="30" t="s">
        <v>57</v>
      </c>
      <c r="E232" s="32" t="s">
        <v>4</v>
      </c>
    </row>
    <row r="233" spans="5:5" ht="12.75" customHeight="1">
      <c r="E233" s="31" t="s">
        <v>58</v>
      </c>
    </row>
    <row r="234" spans="1:16" ht="12.75" customHeight="1">
      <c r="A234" t="s">
        <v>50</v>
      </c>
      <c s="6" t="s">
        <v>227</v>
      </c>
      <c s="6" t="s">
        <v>867</v>
      </c>
      <c t="s">
        <v>4</v>
      </c>
      <c s="26" t="s">
        <v>868</v>
      </c>
      <c s="27" t="s">
        <v>264</v>
      </c>
      <c s="28">
        <v>16</v>
      </c>
      <c s="27">
        <v>0</v>
      </c>
      <c s="27">
        <f>ROUND(G234*H234,6)</f>
      </c>
      <c r="L234" s="29">
        <v>0</v>
      </c>
      <c s="24">
        <f>ROUND(ROUND(L234,2)*ROUND(G234,3),2)</f>
      </c>
      <c s="27" t="s">
        <v>55</v>
      </c>
      <c>
        <f>(M234*21)/100</f>
      </c>
      <c t="s">
        <v>27</v>
      </c>
    </row>
    <row r="235" spans="1:5" ht="12.75" customHeight="1">
      <c r="A235" s="30" t="s">
        <v>56</v>
      </c>
      <c r="E235" s="31" t="s">
        <v>868</v>
      </c>
    </row>
    <row r="236" spans="1:5" ht="12.75" customHeight="1">
      <c r="A236" s="30" t="s">
        <v>57</v>
      </c>
      <c r="E236" s="32" t="s">
        <v>4</v>
      </c>
    </row>
    <row r="237" spans="5:5" ht="12.75" customHeight="1">
      <c r="E237" s="31" t="s">
        <v>58</v>
      </c>
    </row>
    <row r="238" spans="1:16" ht="12.75" customHeight="1">
      <c r="A238" t="s">
        <v>50</v>
      </c>
      <c s="6" t="s">
        <v>230</v>
      </c>
      <c s="6" t="s">
        <v>869</v>
      </c>
      <c t="s">
        <v>4</v>
      </c>
      <c s="26" t="s">
        <v>870</v>
      </c>
      <c s="27" t="s">
        <v>264</v>
      </c>
      <c s="28">
        <v>8</v>
      </c>
      <c s="27">
        <v>0</v>
      </c>
      <c s="27">
        <f>ROUND(G238*H238,6)</f>
      </c>
      <c r="L238" s="29">
        <v>0</v>
      </c>
      <c s="24">
        <f>ROUND(ROUND(L238,2)*ROUND(G238,3),2)</f>
      </c>
      <c s="27" t="s">
        <v>55</v>
      </c>
      <c>
        <f>(M238*21)/100</f>
      </c>
      <c t="s">
        <v>27</v>
      </c>
    </row>
    <row r="239" spans="1:5" ht="12.75" customHeight="1">
      <c r="A239" s="30" t="s">
        <v>56</v>
      </c>
      <c r="E239" s="31" t="s">
        <v>870</v>
      </c>
    </row>
    <row r="240" spans="1:5" ht="12.75" customHeight="1">
      <c r="A240" s="30" t="s">
        <v>57</v>
      </c>
      <c r="E240" s="32" t="s">
        <v>4</v>
      </c>
    </row>
    <row r="241" spans="5:5" ht="12.75" customHeight="1">
      <c r="E241" s="31" t="s">
        <v>58</v>
      </c>
    </row>
    <row r="242" spans="1:16" ht="12.75" customHeight="1">
      <c r="A242" t="s">
        <v>50</v>
      </c>
      <c s="6" t="s">
        <v>233</v>
      </c>
      <c s="6" t="s">
        <v>863</v>
      </c>
      <c t="s">
        <v>4</v>
      </c>
      <c s="26" t="s">
        <v>864</v>
      </c>
      <c s="27" t="s">
        <v>264</v>
      </c>
      <c s="28">
        <v>96</v>
      </c>
      <c s="27">
        <v>0</v>
      </c>
      <c s="27">
        <f>ROUND(G242*H242,6)</f>
      </c>
      <c r="L242" s="29">
        <v>0</v>
      </c>
      <c s="24">
        <f>ROUND(ROUND(L242,2)*ROUND(G242,3),2)</f>
      </c>
      <c s="27" t="s">
        <v>55</v>
      </c>
      <c>
        <f>(M242*21)/100</f>
      </c>
      <c t="s">
        <v>27</v>
      </c>
    </row>
    <row r="243" spans="1:5" ht="12.75" customHeight="1">
      <c r="A243" s="30" t="s">
        <v>56</v>
      </c>
      <c r="E243" s="31" t="s">
        <v>864</v>
      </c>
    </row>
    <row r="244" spans="1:5" ht="12.75" customHeight="1">
      <c r="A244" s="30" t="s">
        <v>57</v>
      </c>
      <c r="E244" s="32" t="s">
        <v>4</v>
      </c>
    </row>
    <row r="245" spans="5:5" ht="12.75" customHeight="1">
      <c r="E245" s="31" t="s">
        <v>58</v>
      </c>
    </row>
    <row r="246" spans="1:16" ht="12.75" customHeight="1">
      <c r="A246" t="s">
        <v>50</v>
      </c>
      <c s="6" t="s">
        <v>236</v>
      </c>
      <c s="6" t="s">
        <v>974</v>
      </c>
      <c t="s">
        <v>4</v>
      </c>
      <c s="26" t="s">
        <v>975</v>
      </c>
      <c s="27" t="s">
        <v>264</v>
      </c>
      <c s="28">
        <v>48</v>
      </c>
      <c s="27">
        <v>0</v>
      </c>
      <c s="27">
        <f>ROUND(G246*H246,6)</f>
      </c>
      <c r="L246" s="29">
        <v>0</v>
      </c>
      <c s="24">
        <f>ROUND(ROUND(L246,2)*ROUND(G246,3),2)</f>
      </c>
      <c s="27" t="s">
        <v>55</v>
      </c>
      <c>
        <f>(M246*21)/100</f>
      </c>
      <c t="s">
        <v>27</v>
      </c>
    </row>
    <row r="247" spans="1:5" ht="12.75" customHeight="1">
      <c r="A247" s="30" t="s">
        <v>56</v>
      </c>
      <c r="E247" s="31" t="s">
        <v>975</v>
      </c>
    </row>
    <row r="248" spans="1:5" ht="12.75" customHeight="1">
      <c r="A248" s="30" t="s">
        <v>57</v>
      </c>
      <c r="E248" s="32" t="s">
        <v>4</v>
      </c>
    </row>
    <row r="249" spans="5:5" ht="12.75" customHeight="1">
      <c r="E249" s="31" t="s">
        <v>58</v>
      </c>
    </row>
    <row r="250" spans="1:16" ht="12.75" customHeight="1">
      <c r="A250" t="s">
        <v>50</v>
      </c>
      <c s="6" t="s">
        <v>239</v>
      </c>
      <c s="6" t="s">
        <v>1835</v>
      </c>
      <c t="s">
        <v>4</v>
      </c>
      <c s="26" t="s">
        <v>1836</v>
      </c>
      <c s="27" t="s">
        <v>264</v>
      </c>
      <c s="28">
        <v>16</v>
      </c>
      <c s="27">
        <v>0</v>
      </c>
      <c s="27">
        <f>ROUND(G250*H250,6)</f>
      </c>
      <c r="L250" s="29">
        <v>0</v>
      </c>
      <c s="24">
        <f>ROUND(ROUND(L250,2)*ROUND(G250,3),2)</f>
      </c>
      <c s="27" t="s">
        <v>55</v>
      </c>
      <c>
        <f>(M250*21)/100</f>
      </c>
      <c t="s">
        <v>27</v>
      </c>
    </row>
    <row r="251" spans="1:5" ht="12.75" customHeight="1">
      <c r="A251" s="30" t="s">
        <v>56</v>
      </c>
      <c r="E251" s="31" t="s">
        <v>1836</v>
      </c>
    </row>
    <row r="252" spans="1:5" ht="12.75" customHeight="1">
      <c r="A252" s="30" t="s">
        <v>57</v>
      </c>
      <c r="E252" s="32" t="s">
        <v>4</v>
      </c>
    </row>
    <row r="253" spans="5:5" ht="12.75" customHeight="1">
      <c r="E253" s="31" t="s">
        <v>58</v>
      </c>
    </row>
    <row r="254" spans="1:16" ht="12.75" customHeight="1">
      <c r="A254" t="s">
        <v>50</v>
      </c>
      <c s="6" t="s">
        <v>243</v>
      </c>
      <c s="6" t="s">
        <v>851</v>
      </c>
      <c t="s">
        <v>4</v>
      </c>
      <c s="26" t="s">
        <v>852</v>
      </c>
      <c s="27" t="s">
        <v>98</v>
      </c>
      <c s="28">
        <v>1</v>
      </c>
      <c s="27">
        <v>0</v>
      </c>
      <c s="27">
        <f>ROUND(G254*H254,6)</f>
      </c>
      <c r="L254" s="29">
        <v>0</v>
      </c>
      <c s="24">
        <f>ROUND(ROUND(L254,2)*ROUND(G254,3),2)</f>
      </c>
      <c s="27" t="s">
        <v>55</v>
      </c>
      <c>
        <f>(M254*21)/100</f>
      </c>
      <c t="s">
        <v>27</v>
      </c>
    </row>
    <row r="255" spans="1:5" ht="12.75" customHeight="1">
      <c r="A255" s="30" t="s">
        <v>56</v>
      </c>
      <c r="E255" s="31" t="s">
        <v>852</v>
      </c>
    </row>
    <row r="256" spans="1:5" ht="12.75" customHeight="1">
      <c r="A256" s="30" t="s">
        <v>57</v>
      </c>
      <c r="E256" s="32" t="s">
        <v>4</v>
      </c>
    </row>
    <row r="257" spans="5:5" ht="12.75" customHeight="1">
      <c r="E257" s="31" t="s">
        <v>58</v>
      </c>
    </row>
    <row r="258" spans="1:16" ht="12.75" customHeight="1">
      <c r="A258" t="s">
        <v>50</v>
      </c>
      <c s="6" t="s">
        <v>246</v>
      </c>
      <c s="6" t="s">
        <v>853</v>
      </c>
      <c t="s">
        <v>4</v>
      </c>
      <c s="26" t="s">
        <v>854</v>
      </c>
      <c s="27" t="s">
        <v>98</v>
      </c>
      <c s="28">
        <v>1</v>
      </c>
      <c s="27">
        <v>0</v>
      </c>
      <c s="27">
        <f>ROUND(G258*H258,6)</f>
      </c>
      <c r="L258" s="29">
        <v>0</v>
      </c>
      <c s="24">
        <f>ROUND(ROUND(L258,2)*ROUND(G258,3),2)</f>
      </c>
      <c s="27" t="s">
        <v>55</v>
      </c>
      <c>
        <f>(M258*21)/100</f>
      </c>
      <c t="s">
        <v>27</v>
      </c>
    </row>
    <row r="259" spans="1:5" ht="12.75" customHeight="1">
      <c r="A259" s="30" t="s">
        <v>56</v>
      </c>
      <c r="E259" s="31" t="s">
        <v>854</v>
      </c>
    </row>
    <row r="260" spans="1:5" ht="12.75" customHeight="1">
      <c r="A260" s="30" t="s">
        <v>57</v>
      </c>
      <c r="E260" s="32" t="s">
        <v>4</v>
      </c>
    </row>
    <row r="261" spans="5:5" ht="12.75" customHeight="1">
      <c r="E261" s="31" t="s">
        <v>58</v>
      </c>
    </row>
    <row r="262" spans="1:16" ht="12.75" customHeight="1">
      <c r="A262" t="s">
        <v>50</v>
      </c>
      <c s="6" t="s">
        <v>249</v>
      </c>
      <c s="6" t="s">
        <v>855</v>
      </c>
      <c t="s">
        <v>4</v>
      </c>
      <c s="26" t="s">
        <v>856</v>
      </c>
      <c s="27" t="s">
        <v>98</v>
      </c>
      <c s="28">
        <v>1</v>
      </c>
      <c s="27">
        <v>0</v>
      </c>
      <c s="27">
        <f>ROUND(G262*H262,6)</f>
      </c>
      <c r="L262" s="29">
        <v>0</v>
      </c>
      <c s="24">
        <f>ROUND(ROUND(L262,2)*ROUND(G262,3),2)</f>
      </c>
      <c s="27" t="s">
        <v>55</v>
      </c>
      <c>
        <f>(M262*21)/100</f>
      </c>
      <c t="s">
        <v>27</v>
      </c>
    </row>
    <row r="263" spans="1:5" ht="12.75" customHeight="1">
      <c r="A263" s="30" t="s">
        <v>56</v>
      </c>
      <c r="E263" s="31" t="s">
        <v>856</v>
      </c>
    </row>
    <row r="264" spans="1:5" ht="12.75" customHeight="1">
      <c r="A264" s="30" t="s">
        <v>57</v>
      </c>
      <c r="E264" s="32" t="s">
        <v>4</v>
      </c>
    </row>
    <row r="265" spans="5:5" ht="12.75" customHeight="1">
      <c r="E265" s="31" t="s">
        <v>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P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5392</v>
      </c>
      <c r="E8" s="23" t="s">
        <v>5393</v>
      </c>
      <c r="J8" s="22">
        <f>0+J9+J26+J47+J52+J57+J62+J111+J240</f>
      </c>
      <c s="22">
        <f>0+K9+K26+K47+K52+K57+K62+K111+K240</f>
      </c>
      <c s="22">
        <f>0+L9+L26+L47+L52+L57+L62+L111+L240</f>
      </c>
      <c s="22">
        <f>0+M9+M26+M47+M52+M57+M62+M111+M240</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24.7</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2242</v>
      </c>
      <c t="s">
        <v>4</v>
      </c>
      <c s="26" t="s">
        <v>1044</v>
      </c>
      <c s="27" t="s">
        <v>54</v>
      </c>
      <c s="28">
        <v>4.2</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4</v>
      </c>
    </row>
    <row r="17" spans="5:5" ht="12.75" customHeight="1">
      <c r="E17" s="31" t="s">
        <v>58</v>
      </c>
    </row>
    <row r="18" spans="1:16" ht="12.75" customHeight="1">
      <c r="A18" t="s">
        <v>50</v>
      </c>
      <c s="6" t="s">
        <v>25</v>
      </c>
      <c s="6" t="s">
        <v>273</v>
      </c>
      <c t="s">
        <v>4</v>
      </c>
      <c s="26" t="s">
        <v>274</v>
      </c>
      <c s="27" t="s">
        <v>54</v>
      </c>
      <c s="28">
        <v>0.05</v>
      </c>
      <c s="27">
        <v>0</v>
      </c>
      <c s="27">
        <f>ROUND(G18*H18,6)</f>
      </c>
      <c r="L18" s="29">
        <v>0</v>
      </c>
      <c s="24">
        <f>ROUND(ROUND(L18,2)*ROUND(G18,3),2)</f>
      </c>
      <c s="27" t="s">
        <v>55</v>
      </c>
      <c>
        <f>(M18*21)/100</f>
      </c>
      <c t="s">
        <v>27</v>
      </c>
    </row>
    <row r="19" spans="1:5" ht="12.75" customHeight="1">
      <c r="A19" s="30" t="s">
        <v>56</v>
      </c>
      <c r="E19" s="31" t="s">
        <v>274</v>
      </c>
    </row>
    <row r="20" spans="1:5" ht="12.75" customHeight="1">
      <c r="A20" s="30" t="s">
        <v>57</v>
      </c>
      <c r="E20" s="32" t="s">
        <v>4</v>
      </c>
    </row>
    <row r="21" spans="5:5" ht="12.75" customHeight="1">
      <c r="E21" s="31" t="s">
        <v>58</v>
      </c>
    </row>
    <row r="22" spans="1:16" ht="12.75" customHeight="1">
      <c r="A22" t="s">
        <v>50</v>
      </c>
      <c s="6" t="s">
        <v>68</v>
      </c>
      <c s="6" t="s">
        <v>1889</v>
      </c>
      <c t="s">
        <v>4</v>
      </c>
      <c s="26" t="s">
        <v>1890</v>
      </c>
      <c s="27" t="s">
        <v>54</v>
      </c>
      <c s="28">
        <v>0.021</v>
      </c>
      <c s="27">
        <v>0</v>
      </c>
      <c s="27">
        <f>ROUND(G22*H22,6)</f>
      </c>
      <c r="L22" s="29">
        <v>0</v>
      </c>
      <c s="24">
        <f>ROUND(ROUND(L22,2)*ROUND(G22,3),2)</f>
      </c>
      <c s="27" t="s">
        <v>55</v>
      </c>
      <c>
        <f>(M22*21)/100</f>
      </c>
      <c t="s">
        <v>27</v>
      </c>
    </row>
    <row r="23" spans="1:5" ht="12.75" customHeight="1">
      <c r="A23" s="30" t="s">
        <v>56</v>
      </c>
      <c r="E23" s="31" t="s">
        <v>1890</v>
      </c>
    </row>
    <row r="24" spans="1:5" ht="12.75" customHeight="1">
      <c r="A24" s="30" t="s">
        <v>57</v>
      </c>
      <c r="E24" s="32" t="s">
        <v>4</v>
      </c>
    </row>
    <row r="25" spans="5:5" ht="12.75" customHeight="1">
      <c r="E25" s="31" t="s">
        <v>58</v>
      </c>
    </row>
    <row r="26" spans="1:13" ht="12.75" customHeight="1">
      <c r="A26" t="s">
        <v>47</v>
      </c>
      <c r="C26" s="7" t="s">
        <v>95</v>
      </c>
      <c r="E26" s="25" t="s">
        <v>5236</v>
      </c>
      <c r="J26" s="24">
        <f>0</f>
      </c>
      <c s="24">
        <f>0</f>
      </c>
      <c s="24">
        <f>0+L27+L31+L35+L39+L43</f>
      </c>
      <c s="24">
        <f>0+M27+M31+M35+M39+M43</f>
      </c>
    </row>
    <row r="27" spans="1:16" ht="12.75" customHeight="1">
      <c r="A27" t="s">
        <v>50</v>
      </c>
      <c s="6" t="s">
        <v>71</v>
      </c>
      <c s="6" t="s">
        <v>72</v>
      </c>
      <c t="s">
        <v>4</v>
      </c>
      <c s="26" t="s">
        <v>73</v>
      </c>
      <c s="27" t="s">
        <v>66</v>
      </c>
      <c s="28">
        <v>61.71</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2391</v>
      </c>
      <c t="s">
        <v>4</v>
      </c>
      <c s="26" t="s">
        <v>1522</v>
      </c>
      <c s="27" t="s">
        <v>66</v>
      </c>
      <c s="28">
        <v>3.25</v>
      </c>
      <c s="27">
        <v>0</v>
      </c>
      <c s="27">
        <f>ROUND(G31*H31,6)</f>
      </c>
      <c r="L31" s="29">
        <v>0</v>
      </c>
      <c s="24">
        <f>ROUND(ROUND(L31,2)*ROUND(G31,3),2)</f>
      </c>
      <c s="27" t="s">
        <v>55</v>
      </c>
      <c>
        <f>(M31*21)/100</f>
      </c>
      <c t="s">
        <v>27</v>
      </c>
    </row>
    <row r="32" spans="1:5" ht="12.75" customHeight="1">
      <c r="A32" s="30" t="s">
        <v>56</v>
      </c>
      <c r="E32" s="31" t="s">
        <v>1522</v>
      </c>
    </row>
    <row r="33" spans="1:5" ht="12.75" customHeight="1">
      <c r="A33" s="30" t="s">
        <v>57</v>
      </c>
      <c r="E33" s="32" t="s">
        <v>4</v>
      </c>
    </row>
    <row r="34" spans="5:5" ht="12.75" customHeight="1">
      <c r="E34" s="31" t="s">
        <v>58</v>
      </c>
    </row>
    <row r="35" spans="1:16" ht="12.75" customHeight="1">
      <c r="A35" t="s">
        <v>50</v>
      </c>
      <c s="6" t="s">
        <v>76</v>
      </c>
      <c s="6" t="s">
        <v>64</v>
      </c>
      <c t="s">
        <v>4</v>
      </c>
      <c s="26" t="s">
        <v>65</v>
      </c>
      <c s="27" t="s">
        <v>66</v>
      </c>
      <c s="28">
        <v>2.86</v>
      </c>
      <c s="27">
        <v>0</v>
      </c>
      <c s="27">
        <f>ROUND(G35*H35,6)</f>
      </c>
      <c r="L35" s="29">
        <v>0</v>
      </c>
      <c s="24">
        <f>ROUND(ROUND(L35,2)*ROUND(G35,3),2)</f>
      </c>
      <c s="27" t="s">
        <v>55</v>
      </c>
      <c>
        <f>(M35*21)/100</f>
      </c>
      <c t="s">
        <v>27</v>
      </c>
    </row>
    <row r="36" spans="1:5" ht="12.75" customHeight="1">
      <c r="A36" s="30" t="s">
        <v>56</v>
      </c>
      <c r="E36" s="31" t="s">
        <v>65</v>
      </c>
    </row>
    <row r="37" spans="1:5" ht="12.75" customHeight="1">
      <c r="A37" s="30" t="s">
        <v>57</v>
      </c>
      <c r="E37" s="32" t="s">
        <v>4</v>
      </c>
    </row>
    <row r="38" spans="5:5" ht="12.75" customHeight="1">
      <c r="E38" s="31" t="s">
        <v>58</v>
      </c>
    </row>
    <row r="39" spans="1:16" ht="12.75" customHeight="1">
      <c r="A39" t="s">
        <v>50</v>
      </c>
      <c s="6" t="s">
        <v>79</v>
      </c>
      <c s="6" t="s">
        <v>708</v>
      </c>
      <c t="s">
        <v>4</v>
      </c>
      <c s="26" t="s">
        <v>709</v>
      </c>
      <c s="27" t="s">
        <v>66</v>
      </c>
      <c s="28">
        <v>10.47</v>
      </c>
      <c s="27">
        <v>0</v>
      </c>
      <c s="27">
        <f>ROUND(G39*H39,6)</f>
      </c>
      <c r="L39" s="29">
        <v>0</v>
      </c>
      <c s="24">
        <f>ROUND(ROUND(L39,2)*ROUND(G39,3),2)</f>
      </c>
      <c s="27" t="s">
        <v>55</v>
      </c>
      <c>
        <f>(M39*21)/100</f>
      </c>
      <c t="s">
        <v>27</v>
      </c>
    </row>
    <row r="40" spans="1:5" ht="12.75" customHeight="1">
      <c r="A40" s="30" t="s">
        <v>56</v>
      </c>
      <c r="E40" s="31" t="s">
        <v>709</v>
      </c>
    </row>
    <row r="41" spans="1:5" ht="12.75" customHeight="1">
      <c r="A41" s="30" t="s">
        <v>57</v>
      </c>
      <c r="E41" s="32" t="s">
        <v>4</v>
      </c>
    </row>
    <row r="42" spans="5:5" ht="12.75" customHeight="1">
      <c r="E42" s="31" t="s">
        <v>58</v>
      </c>
    </row>
    <row r="43" spans="1:16" ht="12.75" customHeight="1">
      <c r="A43" t="s">
        <v>50</v>
      </c>
      <c s="6" t="s">
        <v>83</v>
      </c>
      <c s="6" t="s">
        <v>2393</v>
      </c>
      <c t="s">
        <v>4</v>
      </c>
      <c s="26" t="s">
        <v>1524</v>
      </c>
      <c s="27" t="s">
        <v>66</v>
      </c>
      <c s="28">
        <v>27.44</v>
      </c>
      <c s="27">
        <v>0</v>
      </c>
      <c s="27">
        <f>ROUND(G43*H43,6)</f>
      </c>
      <c r="L43" s="29">
        <v>0</v>
      </c>
      <c s="24">
        <f>ROUND(ROUND(L43,2)*ROUND(G43,3),2)</f>
      </c>
      <c s="27" t="s">
        <v>55</v>
      </c>
      <c>
        <f>(M43*21)/100</f>
      </c>
      <c t="s">
        <v>27</v>
      </c>
    </row>
    <row r="44" spans="1:5" ht="12.75" customHeight="1">
      <c r="A44" s="30" t="s">
        <v>56</v>
      </c>
      <c r="E44" s="31" t="s">
        <v>1524</v>
      </c>
    </row>
    <row r="45" spans="1:5" ht="12.75" customHeight="1">
      <c r="A45" s="30" t="s">
        <v>57</v>
      </c>
      <c r="E45" s="32" t="s">
        <v>4</v>
      </c>
    </row>
    <row r="46" spans="5:5" ht="12.75" customHeight="1">
      <c r="E46" s="31" t="s">
        <v>58</v>
      </c>
    </row>
    <row r="47" spans="1:13" ht="12.75" customHeight="1">
      <c r="A47" t="s">
        <v>47</v>
      </c>
      <c r="C47" s="7" t="s">
        <v>108</v>
      </c>
      <c r="E47" s="25" t="s">
        <v>5237</v>
      </c>
      <c r="J47" s="24">
        <f>0</f>
      </c>
      <c s="24">
        <f>0</f>
      </c>
      <c s="24">
        <f>0+L48</f>
      </c>
      <c s="24">
        <f>0+M48</f>
      </c>
    </row>
    <row r="48" spans="1:16" ht="12.75" customHeight="1">
      <c r="A48" t="s">
        <v>50</v>
      </c>
      <c s="6" t="s">
        <v>86</v>
      </c>
      <c s="6" t="s">
        <v>77</v>
      </c>
      <c t="s">
        <v>4</v>
      </c>
      <c s="26" t="s">
        <v>78</v>
      </c>
      <c s="27" t="s">
        <v>66</v>
      </c>
      <c s="28">
        <v>67.82</v>
      </c>
      <c s="27">
        <v>0</v>
      </c>
      <c s="27">
        <f>ROUND(G48*H48,6)</f>
      </c>
      <c r="L48" s="29">
        <v>0</v>
      </c>
      <c s="24">
        <f>ROUND(ROUND(L48,2)*ROUND(G48,3),2)</f>
      </c>
      <c s="27" t="s">
        <v>55</v>
      </c>
      <c>
        <f>(M48*21)/100</f>
      </c>
      <c t="s">
        <v>27</v>
      </c>
    </row>
    <row r="49" spans="1:5" ht="12.75" customHeight="1">
      <c r="A49" s="30" t="s">
        <v>56</v>
      </c>
      <c r="E49" s="31" t="s">
        <v>78</v>
      </c>
    </row>
    <row r="50" spans="1:5" ht="12.75" customHeight="1">
      <c r="A50" s="30" t="s">
        <v>57</v>
      </c>
      <c r="E50" s="32" t="s">
        <v>4</v>
      </c>
    </row>
    <row r="51" spans="5:5" ht="12.75" customHeight="1">
      <c r="E51" s="31" t="s">
        <v>67</v>
      </c>
    </row>
    <row r="52" spans="1:13" ht="12.75" customHeight="1">
      <c r="A52" t="s">
        <v>47</v>
      </c>
      <c r="C52" s="7" t="s">
        <v>111</v>
      </c>
      <c r="E52" s="25" t="s">
        <v>5238</v>
      </c>
      <c r="J52" s="24">
        <f>0</f>
      </c>
      <c s="24">
        <f>0</f>
      </c>
      <c s="24">
        <f>0+L53</f>
      </c>
      <c s="24">
        <f>0+M53</f>
      </c>
    </row>
    <row r="53" spans="1:16" ht="12.75" customHeight="1">
      <c r="A53" t="s">
        <v>50</v>
      </c>
      <c s="6" t="s">
        <v>89</v>
      </c>
      <c s="6" t="s">
        <v>2522</v>
      </c>
      <c t="s">
        <v>4</v>
      </c>
      <c s="26" t="s">
        <v>2523</v>
      </c>
      <c s="27" t="s">
        <v>782</v>
      </c>
      <c s="28">
        <v>79.45</v>
      </c>
      <c s="27">
        <v>0</v>
      </c>
      <c s="27">
        <f>ROUND(G53*H53,6)</f>
      </c>
      <c r="L53" s="29">
        <v>0</v>
      </c>
      <c s="24">
        <f>ROUND(ROUND(L53,2)*ROUND(G53,3),2)</f>
      </c>
      <c s="27" t="s">
        <v>55</v>
      </c>
      <c>
        <f>(M53*21)/100</f>
      </c>
      <c t="s">
        <v>27</v>
      </c>
    </row>
    <row r="54" spans="1:5" ht="12.75" customHeight="1">
      <c r="A54" s="30" t="s">
        <v>56</v>
      </c>
      <c r="E54" s="31" t="s">
        <v>2523</v>
      </c>
    </row>
    <row r="55" spans="1:5" ht="12.75" customHeight="1">
      <c r="A55" s="30" t="s">
        <v>57</v>
      </c>
      <c r="E55" s="32" t="s">
        <v>4</v>
      </c>
    </row>
    <row r="56" spans="5:5" ht="12.75" customHeight="1">
      <c r="E56" s="31" t="s">
        <v>58</v>
      </c>
    </row>
    <row r="57" spans="1:13" ht="12.75" customHeight="1">
      <c r="A57" t="s">
        <v>47</v>
      </c>
      <c r="C57" s="7" t="s">
        <v>27</v>
      </c>
      <c r="E57" s="25" t="s">
        <v>2657</v>
      </c>
      <c r="J57" s="24">
        <f>0</f>
      </c>
      <c s="24">
        <f>0</f>
      </c>
      <c s="24">
        <f>0+L58</f>
      </c>
      <c s="24">
        <f>0+M58</f>
      </c>
    </row>
    <row r="58" spans="1:16" ht="12.75" customHeight="1">
      <c r="A58" t="s">
        <v>50</v>
      </c>
      <c s="6" t="s">
        <v>92</v>
      </c>
      <c s="6" t="s">
        <v>5290</v>
      </c>
      <c t="s">
        <v>4</v>
      </c>
      <c s="26" t="s">
        <v>5291</v>
      </c>
      <c s="27" t="s">
        <v>66</v>
      </c>
      <c s="28">
        <v>10.47</v>
      </c>
      <c s="27">
        <v>0</v>
      </c>
      <c s="27">
        <f>ROUND(G58*H58,6)</f>
      </c>
      <c r="L58" s="29">
        <v>0</v>
      </c>
      <c s="24">
        <f>ROUND(ROUND(L58,2)*ROUND(G58,3),2)</f>
      </c>
      <c s="27" t="s">
        <v>55</v>
      </c>
      <c>
        <f>(M58*21)/100</f>
      </c>
      <c t="s">
        <v>27</v>
      </c>
    </row>
    <row r="59" spans="1:5" ht="12.75" customHeight="1">
      <c r="A59" s="30" t="s">
        <v>56</v>
      </c>
      <c r="E59" s="31" t="s">
        <v>5291</v>
      </c>
    </row>
    <row r="60" spans="1:5" ht="12.75" customHeight="1">
      <c r="A60" s="30" t="s">
        <v>57</v>
      </c>
      <c r="E60" s="32" t="s">
        <v>4</v>
      </c>
    </row>
    <row r="61" spans="5:5" ht="12.75" customHeight="1">
      <c r="E61" s="31" t="s">
        <v>5292</v>
      </c>
    </row>
    <row r="62" spans="1:13" ht="12.75" customHeight="1">
      <c r="A62" t="s">
        <v>47</v>
      </c>
      <c r="C62" s="7" t="s">
        <v>376</v>
      </c>
      <c r="E62" s="25" t="s">
        <v>1945</v>
      </c>
      <c r="J62" s="24">
        <f>0</f>
      </c>
      <c s="24">
        <f>0</f>
      </c>
      <c s="24">
        <f>0+L63+L67+L71+L75+L79+L83+L87+L91+L95+L99+L103+L107</f>
      </c>
      <c s="24">
        <f>0+M63+M67+M71+M75+M79+M83+M87+M91+M95+M99+M103+M107</f>
      </c>
    </row>
    <row r="63" spans="1:16" ht="12.75" customHeight="1">
      <c r="A63" t="s">
        <v>50</v>
      </c>
      <c s="6" t="s">
        <v>95</v>
      </c>
      <c s="6" t="s">
        <v>5239</v>
      </c>
      <c t="s">
        <v>4</v>
      </c>
      <c s="26" t="s">
        <v>5240</v>
      </c>
      <c s="27" t="s">
        <v>82</v>
      </c>
      <c s="28">
        <v>246</v>
      </c>
      <c s="27">
        <v>0</v>
      </c>
      <c s="27">
        <f>ROUND(G63*H63,6)</f>
      </c>
      <c r="L63" s="29">
        <v>0</v>
      </c>
      <c s="24">
        <f>ROUND(ROUND(L63,2)*ROUND(G63,3),2)</f>
      </c>
      <c s="27" t="s">
        <v>55</v>
      </c>
      <c>
        <f>(M63*21)/100</f>
      </c>
      <c t="s">
        <v>27</v>
      </c>
    </row>
    <row r="64" spans="1:5" ht="12.75" customHeight="1">
      <c r="A64" s="30" t="s">
        <v>56</v>
      </c>
      <c r="E64" s="31" t="s">
        <v>5240</v>
      </c>
    </row>
    <row r="65" spans="1:5" ht="12.75" customHeight="1">
      <c r="A65" s="30" t="s">
        <v>57</v>
      </c>
      <c r="E65" s="32" t="s">
        <v>4</v>
      </c>
    </row>
    <row r="66" spans="5:5" ht="12.75" customHeight="1">
      <c r="E66" s="31" t="s">
        <v>58</v>
      </c>
    </row>
    <row r="67" spans="1:16" ht="12.75" customHeight="1">
      <c r="A67" t="s">
        <v>50</v>
      </c>
      <c s="6" t="s">
        <v>99</v>
      </c>
      <c s="6" t="s">
        <v>5241</v>
      </c>
      <c t="s">
        <v>4</v>
      </c>
      <c s="26" t="s">
        <v>5242</v>
      </c>
      <c s="27" t="s">
        <v>82</v>
      </c>
      <c s="28">
        <v>217</v>
      </c>
      <c s="27">
        <v>0</v>
      </c>
      <c s="27">
        <f>ROUND(G67*H67,6)</f>
      </c>
      <c r="L67" s="29">
        <v>0</v>
      </c>
      <c s="24">
        <f>ROUND(ROUND(L67,2)*ROUND(G67,3),2)</f>
      </c>
      <c s="27" t="s">
        <v>55</v>
      </c>
      <c>
        <f>(M67*21)/100</f>
      </c>
      <c t="s">
        <v>27</v>
      </c>
    </row>
    <row r="68" spans="1:5" ht="12.75" customHeight="1">
      <c r="A68" s="30" t="s">
        <v>56</v>
      </c>
      <c r="E68" s="31" t="s">
        <v>5242</v>
      </c>
    </row>
    <row r="69" spans="1:5" ht="12.75" customHeight="1">
      <c r="A69" s="30" t="s">
        <v>57</v>
      </c>
      <c r="E69" s="32" t="s">
        <v>4</v>
      </c>
    </row>
    <row r="70" spans="5:5" ht="12.75" customHeight="1">
      <c r="E70" s="31" t="s">
        <v>58</v>
      </c>
    </row>
    <row r="71" spans="1:16" ht="12.75" customHeight="1">
      <c r="A71" t="s">
        <v>50</v>
      </c>
      <c s="6" t="s">
        <v>102</v>
      </c>
      <c s="6" t="s">
        <v>93</v>
      </c>
      <c t="s">
        <v>4</v>
      </c>
      <c s="26" t="s">
        <v>94</v>
      </c>
      <c s="27" t="s">
        <v>82</v>
      </c>
      <c s="28">
        <v>7</v>
      </c>
      <c s="27">
        <v>0</v>
      </c>
      <c s="27">
        <f>ROUND(G71*H71,6)</f>
      </c>
      <c r="L71" s="29">
        <v>0</v>
      </c>
      <c s="24">
        <f>ROUND(ROUND(L71,2)*ROUND(G71,3),2)</f>
      </c>
      <c s="27" t="s">
        <v>55</v>
      </c>
      <c>
        <f>(M71*21)/100</f>
      </c>
      <c t="s">
        <v>27</v>
      </c>
    </row>
    <row r="72" spans="1:5" ht="12.75" customHeight="1">
      <c r="A72" s="30" t="s">
        <v>56</v>
      </c>
      <c r="E72" s="31" t="s">
        <v>94</v>
      </c>
    </row>
    <row r="73" spans="1:5" ht="12.75" customHeight="1">
      <c r="A73" s="30" t="s">
        <v>57</v>
      </c>
      <c r="E73" s="32" t="s">
        <v>4</v>
      </c>
    </row>
    <row r="74" spans="5:5" ht="12.75" customHeight="1">
      <c r="E74" s="31" t="s">
        <v>58</v>
      </c>
    </row>
    <row r="75" spans="1:16" ht="12.75" customHeight="1">
      <c r="A75" t="s">
        <v>50</v>
      </c>
      <c s="6" t="s">
        <v>105</v>
      </c>
      <c s="6" t="s">
        <v>5295</v>
      </c>
      <c t="s">
        <v>4</v>
      </c>
      <c s="26" t="s">
        <v>5244</v>
      </c>
      <c s="27" t="s">
        <v>82</v>
      </c>
      <c s="28">
        <v>7</v>
      </c>
      <c s="27">
        <v>0</v>
      </c>
      <c s="27">
        <f>ROUND(G75*H75,6)</f>
      </c>
      <c r="L75" s="29">
        <v>0</v>
      </c>
      <c s="24">
        <f>ROUND(ROUND(L75,2)*ROUND(G75,3),2)</f>
      </c>
      <c s="27" t="s">
        <v>55</v>
      </c>
      <c>
        <f>(M75*21)/100</f>
      </c>
      <c t="s">
        <v>27</v>
      </c>
    </row>
    <row r="76" spans="1:5" ht="12.75" customHeight="1">
      <c r="A76" s="30" t="s">
        <v>56</v>
      </c>
      <c r="E76" s="31" t="s">
        <v>5244</v>
      </c>
    </row>
    <row r="77" spans="1:5" ht="12.75" customHeight="1">
      <c r="A77" s="30" t="s">
        <v>57</v>
      </c>
      <c r="E77" s="32" t="s">
        <v>4</v>
      </c>
    </row>
    <row r="78" spans="5:5" ht="12.75" customHeight="1">
      <c r="E78" s="31" t="s">
        <v>1481</v>
      </c>
    </row>
    <row r="79" spans="1:16" ht="12.75" customHeight="1">
      <c r="A79" t="s">
        <v>50</v>
      </c>
      <c s="6" t="s">
        <v>108</v>
      </c>
      <c s="6" t="s">
        <v>103</v>
      </c>
      <c t="s">
        <v>4</v>
      </c>
      <c s="26" t="s">
        <v>104</v>
      </c>
      <c s="27" t="s">
        <v>98</v>
      </c>
      <c s="28">
        <v>4</v>
      </c>
      <c s="27">
        <v>0</v>
      </c>
      <c s="27">
        <f>ROUND(G79*H79,6)</f>
      </c>
      <c r="L79" s="29">
        <v>0</v>
      </c>
      <c s="24">
        <f>ROUND(ROUND(L79,2)*ROUND(G79,3),2)</f>
      </c>
      <c s="27" t="s">
        <v>55</v>
      </c>
      <c>
        <f>(M79*21)/100</f>
      </c>
      <c t="s">
        <v>27</v>
      </c>
    </row>
    <row r="80" spans="1:5" ht="12.75" customHeight="1">
      <c r="A80" s="30" t="s">
        <v>56</v>
      </c>
      <c r="E80" s="31" t="s">
        <v>104</v>
      </c>
    </row>
    <row r="81" spans="1:5" ht="12.75" customHeight="1">
      <c r="A81" s="30" t="s">
        <v>57</v>
      </c>
      <c r="E81" s="32" t="s">
        <v>4</v>
      </c>
    </row>
    <row r="82" spans="5:5" ht="12.75" customHeight="1">
      <c r="E82" s="31" t="s">
        <v>58</v>
      </c>
    </row>
    <row r="83" spans="1:16" ht="12.75" customHeight="1">
      <c r="A83" t="s">
        <v>50</v>
      </c>
      <c s="6" t="s">
        <v>111</v>
      </c>
      <c s="6" t="s">
        <v>710</v>
      </c>
      <c t="s">
        <v>4</v>
      </c>
      <c s="26" t="s">
        <v>711</v>
      </c>
      <c s="27" t="s">
        <v>98</v>
      </c>
      <c s="28">
        <v>31</v>
      </c>
      <c s="27">
        <v>0</v>
      </c>
      <c s="27">
        <f>ROUND(G83*H83,6)</f>
      </c>
      <c r="L83" s="29">
        <v>0</v>
      </c>
      <c s="24">
        <f>ROUND(ROUND(L83,2)*ROUND(G83,3),2)</f>
      </c>
      <c s="27" t="s">
        <v>55</v>
      </c>
      <c>
        <f>(M83*21)/100</f>
      </c>
      <c t="s">
        <v>27</v>
      </c>
    </row>
    <row r="84" spans="1:5" ht="12.75" customHeight="1">
      <c r="A84" s="30" t="s">
        <v>56</v>
      </c>
      <c r="E84" s="31" t="s">
        <v>711</v>
      </c>
    </row>
    <row r="85" spans="1:5" ht="12.75" customHeight="1">
      <c r="A85" s="30" t="s">
        <v>57</v>
      </c>
      <c r="E85" s="32" t="s">
        <v>4</v>
      </c>
    </row>
    <row r="86" spans="5:5" ht="12.75" customHeight="1">
      <c r="E86" s="31" t="s">
        <v>58</v>
      </c>
    </row>
    <row r="87" spans="1:16" ht="12.75" customHeight="1">
      <c r="A87" t="s">
        <v>50</v>
      </c>
      <c s="6" t="s">
        <v>114</v>
      </c>
      <c s="6" t="s">
        <v>5296</v>
      </c>
      <c t="s">
        <v>4</v>
      </c>
      <c s="26" t="s">
        <v>5297</v>
      </c>
      <c s="27" t="s">
        <v>98</v>
      </c>
      <c s="28">
        <v>27</v>
      </c>
      <c s="27">
        <v>0</v>
      </c>
      <c s="27">
        <f>ROUND(G87*H87,6)</f>
      </c>
      <c r="L87" s="29">
        <v>0</v>
      </c>
      <c s="24">
        <f>ROUND(ROUND(L87,2)*ROUND(G87,3),2)</f>
      </c>
      <c s="27" t="s">
        <v>55</v>
      </c>
      <c>
        <f>(M87*21)/100</f>
      </c>
      <c t="s">
        <v>27</v>
      </c>
    </row>
    <row r="88" spans="1:5" ht="12.75" customHeight="1">
      <c r="A88" s="30" t="s">
        <v>56</v>
      </c>
      <c r="E88" s="31" t="s">
        <v>5297</v>
      </c>
    </row>
    <row r="89" spans="1:5" ht="12.75" customHeight="1">
      <c r="A89" s="30" t="s">
        <v>57</v>
      </c>
      <c r="E89" s="32" t="s">
        <v>4</v>
      </c>
    </row>
    <row r="90" spans="5:5" ht="12.75" customHeight="1">
      <c r="E90" s="31" t="s">
        <v>58</v>
      </c>
    </row>
    <row r="91" spans="1:16" ht="12.75" customHeight="1">
      <c r="A91" t="s">
        <v>50</v>
      </c>
      <c s="6" t="s">
        <v>117</v>
      </c>
      <c s="6" t="s">
        <v>5394</v>
      </c>
      <c t="s">
        <v>4</v>
      </c>
      <c s="26" t="s">
        <v>5395</v>
      </c>
      <c s="27" t="s">
        <v>82</v>
      </c>
      <c s="28">
        <v>10</v>
      </c>
      <c s="27">
        <v>0</v>
      </c>
      <c s="27">
        <f>ROUND(G91*H91,6)</f>
      </c>
      <c r="L91" s="29">
        <v>0</v>
      </c>
      <c s="24">
        <f>ROUND(ROUND(L91,2)*ROUND(G91,3),2)</f>
      </c>
      <c s="27" t="s">
        <v>55</v>
      </c>
      <c>
        <f>(M91*21)/100</f>
      </c>
      <c t="s">
        <v>27</v>
      </c>
    </row>
    <row r="92" spans="1:5" ht="12.75" customHeight="1">
      <c r="A92" s="30" t="s">
        <v>56</v>
      </c>
      <c r="E92" s="31" t="s">
        <v>5395</v>
      </c>
    </row>
    <row r="93" spans="1:5" ht="12.75" customHeight="1">
      <c r="A93" s="30" t="s">
        <v>57</v>
      </c>
      <c r="E93" s="32" t="s">
        <v>4</v>
      </c>
    </row>
    <row r="94" spans="5:5" ht="12.75" customHeight="1">
      <c r="E94" s="31" t="s">
        <v>58</v>
      </c>
    </row>
    <row r="95" spans="1:16" ht="12.75" customHeight="1">
      <c r="A95" t="s">
        <v>50</v>
      </c>
      <c s="6" t="s">
        <v>121</v>
      </c>
      <c s="6" t="s">
        <v>115</v>
      </c>
      <c t="s">
        <v>4</v>
      </c>
      <c s="26" t="s">
        <v>116</v>
      </c>
      <c s="27" t="s">
        <v>82</v>
      </c>
      <c s="28">
        <v>336</v>
      </c>
      <c s="27">
        <v>0</v>
      </c>
      <c s="27">
        <f>ROUND(G95*H95,6)</f>
      </c>
      <c r="L95" s="29">
        <v>0</v>
      </c>
      <c s="24">
        <f>ROUND(ROUND(L95,2)*ROUND(G95,3),2)</f>
      </c>
      <c s="27" t="s">
        <v>55</v>
      </c>
      <c>
        <f>(M95*21)/100</f>
      </c>
      <c t="s">
        <v>27</v>
      </c>
    </row>
    <row r="96" spans="1:5" ht="12.75" customHeight="1">
      <c r="A96" s="30" t="s">
        <v>56</v>
      </c>
      <c r="E96" s="31" t="s">
        <v>116</v>
      </c>
    </row>
    <row r="97" spans="1:5" ht="12.75" customHeight="1">
      <c r="A97" s="30" t="s">
        <v>57</v>
      </c>
      <c r="E97" s="32" t="s">
        <v>4</v>
      </c>
    </row>
    <row r="98" spans="5:5" ht="12.75" customHeight="1">
      <c r="E98" s="31" t="s">
        <v>67</v>
      </c>
    </row>
    <row r="99" spans="1:16" ht="12.75" customHeight="1">
      <c r="A99" t="s">
        <v>50</v>
      </c>
      <c s="6" t="s">
        <v>126</v>
      </c>
      <c s="6" t="s">
        <v>5298</v>
      </c>
      <c t="s">
        <v>4</v>
      </c>
      <c s="26" t="s">
        <v>5250</v>
      </c>
      <c s="27" t="s">
        <v>264</v>
      </c>
      <c s="28">
        <v>32</v>
      </c>
      <c s="27">
        <v>0</v>
      </c>
      <c s="27">
        <f>ROUND(G99*H99,6)</f>
      </c>
      <c r="L99" s="29">
        <v>0</v>
      </c>
      <c s="24">
        <f>ROUND(ROUND(L99,2)*ROUND(G99,3),2)</f>
      </c>
      <c s="27" t="s">
        <v>55</v>
      </c>
      <c>
        <f>(M99*21)/100</f>
      </c>
      <c t="s">
        <v>27</v>
      </c>
    </row>
    <row r="100" spans="1:5" ht="12.75" customHeight="1">
      <c r="A100" s="30" t="s">
        <v>56</v>
      </c>
      <c r="E100" s="31" t="s">
        <v>5250</v>
      </c>
    </row>
    <row r="101" spans="1:5" ht="12.75" customHeight="1">
      <c r="A101" s="30" t="s">
        <v>57</v>
      </c>
      <c r="E101" s="32" t="s">
        <v>4</v>
      </c>
    </row>
    <row r="102" spans="5:5" ht="12.75" customHeight="1">
      <c r="E102" s="31" t="s">
        <v>5251</v>
      </c>
    </row>
    <row r="103" spans="1:16" ht="12.75" customHeight="1">
      <c r="A103" t="s">
        <v>50</v>
      </c>
      <c s="6" t="s">
        <v>130</v>
      </c>
      <c s="6" t="s">
        <v>5299</v>
      </c>
      <c t="s">
        <v>4</v>
      </c>
      <c s="26" t="s">
        <v>5300</v>
      </c>
      <c s="27" t="s">
        <v>66</v>
      </c>
      <c s="28">
        <v>1.5</v>
      </c>
      <c s="27">
        <v>0</v>
      </c>
      <c s="27">
        <f>ROUND(G103*H103,6)</f>
      </c>
      <c r="L103" s="29">
        <v>0</v>
      </c>
      <c s="24">
        <f>ROUND(ROUND(L103,2)*ROUND(G103,3),2)</f>
      </c>
      <c s="27" t="s">
        <v>55</v>
      </c>
      <c>
        <f>(M103*21)/100</f>
      </c>
      <c t="s">
        <v>27</v>
      </c>
    </row>
    <row r="104" spans="1:5" ht="12.75" customHeight="1">
      <c r="A104" s="30" t="s">
        <v>56</v>
      </c>
      <c r="E104" s="31" t="s">
        <v>5300</v>
      </c>
    </row>
    <row r="105" spans="1:5" ht="12.75" customHeight="1">
      <c r="A105" s="30" t="s">
        <v>57</v>
      </c>
      <c r="E105" s="32" t="s">
        <v>4</v>
      </c>
    </row>
    <row r="106" spans="5:5" ht="12.75" customHeight="1">
      <c r="E106" s="31" t="s">
        <v>58</v>
      </c>
    </row>
    <row r="107" spans="1:16" ht="12.75" customHeight="1">
      <c r="A107" t="s">
        <v>50</v>
      </c>
      <c s="6" t="s">
        <v>133</v>
      </c>
      <c s="6" t="s">
        <v>780</v>
      </c>
      <c t="s">
        <v>4</v>
      </c>
      <c s="26" t="s">
        <v>781</v>
      </c>
      <c s="27" t="s">
        <v>782</v>
      </c>
      <c s="28">
        <v>0.09</v>
      </c>
      <c s="27">
        <v>0</v>
      </c>
      <c s="27">
        <f>ROUND(G107*H107,6)</f>
      </c>
      <c r="L107" s="29">
        <v>0</v>
      </c>
      <c s="24">
        <f>ROUND(ROUND(L107,2)*ROUND(G107,3),2)</f>
      </c>
      <c s="27" t="s">
        <v>55</v>
      </c>
      <c>
        <f>(M107*21)/100</f>
      </c>
      <c t="s">
        <v>27</v>
      </c>
    </row>
    <row r="108" spans="1:5" ht="12.75" customHeight="1">
      <c r="A108" s="30" t="s">
        <v>56</v>
      </c>
      <c r="E108" s="31" t="s">
        <v>781</v>
      </c>
    </row>
    <row r="109" spans="1:5" ht="12.75" customHeight="1">
      <c r="A109" s="30" t="s">
        <v>57</v>
      </c>
      <c r="E109" s="32" t="s">
        <v>4</v>
      </c>
    </row>
    <row r="110" spans="5:5" ht="12.75" customHeight="1">
      <c r="E110" s="31" t="s">
        <v>58</v>
      </c>
    </row>
    <row r="111" spans="1:13" ht="12.75" customHeight="1">
      <c r="A111" t="s">
        <v>47</v>
      </c>
      <c r="C111" s="7" t="s">
        <v>386</v>
      </c>
      <c r="E111" s="25" t="s">
        <v>5252</v>
      </c>
      <c r="J111" s="24">
        <f>0</f>
      </c>
      <c s="24">
        <f>0</f>
      </c>
      <c s="24">
        <f>0+L112+L116+L120+L124+L128+L132+L136+L140+L144+L148+L152+L156+L160+L164+L168+L172+L176+L180+L184+L188+L192+L196+L200+L204+L208+L212+L216+L220+L224+L228+L232+L236</f>
      </c>
      <c s="24">
        <f>0+M112+M116+M120+M124+M128+M132+M136+M140+M144+M148+M152+M156+M160+M164+M168+M172+M176+M180+M184+M188+M192+M196+M200+M204+M208+M212+M216+M220+M224+M228+M232+M236</f>
      </c>
    </row>
    <row r="112" spans="1:16" ht="12.75" customHeight="1">
      <c r="A112" t="s">
        <v>50</v>
      </c>
      <c s="6" t="s">
        <v>136</v>
      </c>
      <c s="6" t="s">
        <v>1909</v>
      </c>
      <c t="s">
        <v>4</v>
      </c>
      <c s="26" t="s">
        <v>1910</v>
      </c>
      <c s="27" t="s">
        <v>82</v>
      </c>
      <c s="28">
        <v>40</v>
      </c>
      <c s="27">
        <v>0</v>
      </c>
      <c s="27">
        <f>ROUND(G112*H112,6)</f>
      </c>
      <c r="L112" s="29">
        <v>0</v>
      </c>
      <c s="24">
        <f>ROUND(ROUND(L112,2)*ROUND(G112,3),2)</f>
      </c>
      <c s="27" t="s">
        <v>55</v>
      </c>
      <c>
        <f>(M112*21)/100</f>
      </c>
      <c t="s">
        <v>27</v>
      </c>
    </row>
    <row r="113" spans="1:5" ht="12.75" customHeight="1">
      <c r="A113" s="30" t="s">
        <v>56</v>
      </c>
      <c r="E113" s="31" t="s">
        <v>1910</v>
      </c>
    </row>
    <row r="114" spans="1:5" ht="12.75" customHeight="1">
      <c r="A114" s="30" t="s">
        <v>57</v>
      </c>
      <c r="E114" s="32" t="s">
        <v>4</v>
      </c>
    </row>
    <row r="115" spans="5:5" ht="12.75" customHeight="1">
      <c r="E115" s="31" t="s">
        <v>58</v>
      </c>
    </row>
    <row r="116" spans="1:16" ht="12.75" customHeight="1">
      <c r="A116" t="s">
        <v>50</v>
      </c>
      <c s="6" t="s">
        <v>139</v>
      </c>
      <c s="6" t="s">
        <v>1909</v>
      </c>
      <c t="s">
        <v>51</v>
      </c>
      <c s="26" t="s">
        <v>1910</v>
      </c>
      <c s="27" t="s">
        <v>82</v>
      </c>
      <c s="28">
        <v>503</v>
      </c>
      <c s="27">
        <v>0</v>
      </c>
      <c s="27">
        <f>ROUND(G116*H116,6)</f>
      </c>
      <c r="L116" s="29">
        <v>0</v>
      </c>
      <c s="24">
        <f>ROUND(ROUND(L116,2)*ROUND(G116,3),2)</f>
      </c>
      <c s="27" t="s">
        <v>55</v>
      </c>
      <c>
        <f>(M116*21)/100</f>
      </c>
      <c t="s">
        <v>27</v>
      </c>
    </row>
    <row r="117" spans="1:5" ht="12.75" customHeight="1">
      <c r="A117" s="30" t="s">
        <v>56</v>
      </c>
      <c r="E117" s="31" t="s">
        <v>1910</v>
      </c>
    </row>
    <row r="118" spans="1:5" ht="12.75" customHeight="1">
      <c r="A118" s="30" t="s">
        <v>57</v>
      </c>
      <c r="E118" s="32" t="s">
        <v>4</v>
      </c>
    </row>
    <row r="119" spans="5:5" ht="12.75" customHeight="1">
      <c r="E119" s="31" t="s">
        <v>58</v>
      </c>
    </row>
    <row r="120" spans="1:16" ht="12.75" customHeight="1">
      <c r="A120" t="s">
        <v>50</v>
      </c>
      <c s="6" t="s">
        <v>142</v>
      </c>
      <c s="6" t="s">
        <v>992</v>
      </c>
      <c t="s">
        <v>4</v>
      </c>
      <c s="26" t="s">
        <v>993</v>
      </c>
      <c s="27" t="s">
        <v>82</v>
      </c>
      <c s="28">
        <v>44</v>
      </c>
      <c s="27">
        <v>0</v>
      </c>
      <c s="27">
        <f>ROUND(G120*H120,6)</f>
      </c>
      <c r="L120" s="29">
        <v>0</v>
      </c>
      <c s="24">
        <f>ROUND(ROUND(L120,2)*ROUND(G120,3),2)</f>
      </c>
      <c s="27" t="s">
        <v>55</v>
      </c>
      <c>
        <f>(M120*21)/100</f>
      </c>
      <c t="s">
        <v>27</v>
      </c>
    </row>
    <row r="121" spans="1:5" ht="12.75" customHeight="1">
      <c r="A121" s="30" t="s">
        <v>56</v>
      </c>
      <c r="E121" s="31" t="s">
        <v>993</v>
      </c>
    </row>
    <row r="122" spans="1:5" ht="12.75" customHeight="1">
      <c r="A122" s="30" t="s">
        <v>57</v>
      </c>
      <c r="E122" s="32" t="s">
        <v>4</v>
      </c>
    </row>
    <row r="123" spans="5:5" ht="12.75" customHeight="1">
      <c r="E123" s="31" t="s">
        <v>58</v>
      </c>
    </row>
    <row r="124" spans="1:16" ht="12.75" customHeight="1">
      <c r="A124" t="s">
        <v>50</v>
      </c>
      <c s="6" t="s">
        <v>145</v>
      </c>
      <c s="6" t="s">
        <v>567</v>
      </c>
      <c t="s">
        <v>4</v>
      </c>
      <c s="26" t="s">
        <v>568</v>
      </c>
      <c s="27" t="s">
        <v>82</v>
      </c>
      <c s="28">
        <v>63</v>
      </c>
      <c s="27">
        <v>0</v>
      </c>
      <c s="27">
        <f>ROUND(G124*H124,6)</f>
      </c>
      <c r="L124" s="29">
        <v>0</v>
      </c>
      <c s="24">
        <f>ROUND(ROUND(L124,2)*ROUND(G124,3),2)</f>
      </c>
      <c s="27" t="s">
        <v>55</v>
      </c>
      <c>
        <f>(M124*21)/100</f>
      </c>
      <c t="s">
        <v>27</v>
      </c>
    </row>
    <row r="125" spans="1:5" ht="12.75" customHeight="1">
      <c r="A125" s="30" t="s">
        <v>56</v>
      </c>
      <c r="E125" s="31" t="s">
        <v>568</v>
      </c>
    </row>
    <row r="126" spans="1:5" ht="12.75" customHeight="1">
      <c r="A126" s="30" t="s">
        <v>57</v>
      </c>
      <c r="E126" s="32" t="s">
        <v>4</v>
      </c>
    </row>
    <row r="127" spans="5:5" ht="12.75" customHeight="1">
      <c r="E127" s="31" t="s">
        <v>58</v>
      </c>
    </row>
    <row r="128" spans="1:16" ht="12.75" customHeight="1">
      <c r="A128" t="s">
        <v>50</v>
      </c>
      <c s="6" t="s">
        <v>148</v>
      </c>
      <c s="6" t="s">
        <v>368</v>
      </c>
      <c t="s">
        <v>4</v>
      </c>
      <c s="26" t="s">
        <v>369</v>
      </c>
      <c s="27" t="s">
        <v>98</v>
      </c>
      <c s="28">
        <v>8</v>
      </c>
      <c s="27">
        <v>0</v>
      </c>
      <c s="27">
        <f>ROUND(G128*H128,6)</f>
      </c>
      <c r="L128" s="29">
        <v>0</v>
      </c>
      <c s="24">
        <f>ROUND(ROUND(L128,2)*ROUND(G128,3),2)</f>
      </c>
      <c s="27" t="s">
        <v>55</v>
      </c>
      <c>
        <f>(M128*21)/100</f>
      </c>
      <c t="s">
        <v>27</v>
      </c>
    </row>
    <row r="129" spans="1:5" ht="12.75" customHeight="1">
      <c r="A129" s="30" t="s">
        <v>56</v>
      </c>
      <c r="E129" s="31" t="s">
        <v>369</v>
      </c>
    </row>
    <row r="130" spans="1:5" ht="12.75" customHeight="1">
      <c r="A130" s="30" t="s">
        <v>57</v>
      </c>
      <c r="E130" s="32" t="s">
        <v>4</v>
      </c>
    </row>
    <row r="131" spans="5:5" ht="12.75" customHeight="1">
      <c r="E131" s="31" t="s">
        <v>58</v>
      </c>
    </row>
    <row r="132" spans="1:16" ht="12.75" customHeight="1">
      <c r="A132" t="s">
        <v>50</v>
      </c>
      <c s="6" t="s">
        <v>151</v>
      </c>
      <c s="6" t="s">
        <v>994</v>
      </c>
      <c t="s">
        <v>4</v>
      </c>
      <c s="26" t="s">
        <v>995</v>
      </c>
      <c s="27" t="s">
        <v>98</v>
      </c>
      <c s="28">
        <v>22</v>
      </c>
      <c s="27">
        <v>0</v>
      </c>
      <c s="27">
        <f>ROUND(G132*H132,6)</f>
      </c>
      <c r="L132" s="29">
        <v>0</v>
      </c>
      <c s="24">
        <f>ROUND(ROUND(L132,2)*ROUND(G132,3),2)</f>
      </c>
      <c s="27" t="s">
        <v>55</v>
      </c>
      <c>
        <f>(M132*21)/100</f>
      </c>
      <c t="s">
        <v>27</v>
      </c>
    </row>
    <row r="133" spans="1:5" ht="12.75" customHeight="1">
      <c r="A133" s="30" t="s">
        <v>56</v>
      </c>
      <c r="E133" s="31" t="s">
        <v>995</v>
      </c>
    </row>
    <row r="134" spans="1:5" ht="12.75" customHeight="1">
      <c r="A134" s="30" t="s">
        <v>57</v>
      </c>
      <c r="E134" s="32" t="s">
        <v>4</v>
      </c>
    </row>
    <row r="135" spans="5:5" ht="12.75" customHeight="1">
      <c r="E135" s="31" t="s">
        <v>58</v>
      </c>
    </row>
    <row r="136" spans="1:16" ht="12.75" customHeight="1">
      <c r="A136" t="s">
        <v>50</v>
      </c>
      <c s="6" t="s">
        <v>154</v>
      </c>
      <c s="6" t="s">
        <v>5396</v>
      </c>
      <c t="s">
        <v>4</v>
      </c>
      <c s="26" t="s">
        <v>5397</v>
      </c>
      <c s="27" t="s">
        <v>98</v>
      </c>
      <c s="28">
        <v>1</v>
      </c>
      <c s="27">
        <v>0</v>
      </c>
      <c s="27">
        <f>ROUND(G136*H136,6)</f>
      </c>
      <c r="L136" s="29">
        <v>0</v>
      </c>
      <c s="24">
        <f>ROUND(ROUND(L136,2)*ROUND(G136,3),2)</f>
      </c>
      <c s="27" t="s">
        <v>55</v>
      </c>
      <c>
        <f>(M136*21)/100</f>
      </c>
      <c t="s">
        <v>27</v>
      </c>
    </row>
    <row r="137" spans="1:5" ht="12.75" customHeight="1">
      <c r="A137" s="30" t="s">
        <v>56</v>
      </c>
      <c r="E137" s="31" t="s">
        <v>5397</v>
      </c>
    </row>
    <row r="138" spans="1:5" ht="12.75" customHeight="1">
      <c r="A138" s="30" t="s">
        <v>57</v>
      </c>
      <c r="E138" s="32" t="s">
        <v>4</v>
      </c>
    </row>
    <row r="139" spans="5:5" ht="12.75" customHeight="1">
      <c r="E139" s="31" t="s">
        <v>58</v>
      </c>
    </row>
    <row r="140" spans="1:16" ht="12.75" customHeight="1">
      <c r="A140" t="s">
        <v>50</v>
      </c>
      <c s="6" t="s">
        <v>157</v>
      </c>
      <c s="6" t="s">
        <v>5398</v>
      </c>
      <c t="s">
        <v>4</v>
      </c>
      <c s="26" t="s">
        <v>5399</v>
      </c>
      <c s="27" t="s">
        <v>98</v>
      </c>
      <c s="28">
        <v>1</v>
      </c>
      <c s="27">
        <v>0</v>
      </c>
      <c s="27">
        <f>ROUND(G140*H140,6)</f>
      </c>
      <c r="L140" s="29">
        <v>0</v>
      </c>
      <c s="24">
        <f>ROUND(ROUND(L140,2)*ROUND(G140,3),2)</f>
      </c>
      <c s="27" t="s">
        <v>55</v>
      </c>
      <c>
        <f>(M140*21)/100</f>
      </c>
      <c t="s">
        <v>27</v>
      </c>
    </row>
    <row r="141" spans="1:5" ht="12.75" customHeight="1">
      <c r="A141" s="30" t="s">
        <v>56</v>
      </c>
      <c r="E141" s="31" t="s">
        <v>5399</v>
      </c>
    </row>
    <row r="142" spans="1:5" ht="12.75" customHeight="1">
      <c r="A142" s="30" t="s">
        <v>57</v>
      </c>
      <c r="E142" s="32" t="s">
        <v>4</v>
      </c>
    </row>
    <row r="143" spans="5:5" ht="12.75" customHeight="1">
      <c r="E143" s="31" t="s">
        <v>67</v>
      </c>
    </row>
    <row r="144" spans="1:16" ht="12.75" customHeight="1">
      <c r="A144" t="s">
        <v>50</v>
      </c>
      <c s="6" t="s">
        <v>161</v>
      </c>
      <c s="6" t="s">
        <v>2620</v>
      </c>
      <c t="s">
        <v>4</v>
      </c>
      <c s="26" t="s">
        <v>2621</v>
      </c>
      <c s="27" t="s">
        <v>82</v>
      </c>
      <c s="28">
        <v>65</v>
      </c>
      <c s="27">
        <v>0</v>
      </c>
      <c s="27">
        <f>ROUND(G144*H144,6)</f>
      </c>
      <c r="L144" s="29">
        <v>0</v>
      </c>
      <c s="24">
        <f>ROUND(ROUND(L144,2)*ROUND(G144,3),2)</f>
      </c>
      <c s="27" t="s">
        <v>55</v>
      </c>
      <c>
        <f>(M144*21)/100</f>
      </c>
      <c t="s">
        <v>27</v>
      </c>
    </row>
    <row r="145" spans="1:5" ht="12.75" customHeight="1">
      <c r="A145" s="30" t="s">
        <v>56</v>
      </c>
      <c r="E145" s="31" t="s">
        <v>2621</v>
      </c>
    </row>
    <row r="146" spans="1:5" ht="12.75" customHeight="1">
      <c r="A146" s="30" t="s">
        <v>57</v>
      </c>
      <c r="E146" s="32" t="s">
        <v>4</v>
      </c>
    </row>
    <row r="147" spans="5:5" ht="12.75" customHeight="1">
      <c r="E147" s="31" t="s">
        <v>58</v>
      </c>
    </row>
    <row r="148" spans="1:16" ht="12.75" customHeight="1">
      <c r="A148" t="s">
        <v>50</v>
      </c>
      <c s="6" t="s">
        <v>164</v>
      </c>
      <c s="6" t="s">
        <v>1465</v>
      </c>
      <c t="s">
        <v>4</v>
      </c>
      <c s="26" t="s">
        <v>1466</v>
      </c>
      <c s="27" t="s">
        <v>98</v>
      </c>
      <c s="28">
        <v>2</v>
      </c>
      <c s="27">
        <v>0</v>
      </c>
      <c s="27">
        <f>ROUND(G148*H148,6)</f>
      </c>
      <c r="L148" s="29">
        <v>0</v>
      </c>
      <c s="24">
        <f>ROUND(ROUND(L148,2)*ROUND(G148,3),2)</f>
      </c>
      <c s="27" t="s">
        <v>55</v>
      </c>
      <c>
        <f>(M148*21)/100</f>
      </c>
      <c t="s">
        <v>27</v>
      </c>
    </row>
    <row r="149" spans="1:5" ht="12.75" customHeight="1">
      <c r="A149" s="30" t="s">
        <v>56</v>
      </c>
      <c r="E149" s="31" t="s">
        <v>1466</v>
      </c>
    </row>
    <row r="150" spans="1:5" ht="12.75" customHeight="1">
      <c r="A150" s="30" t="s">
        <v>57</v>
      </c>
      <c r="E150" s="32" t="s">
        <v>4</v>
      </c>
    </row>
    <row r="151" spans="5:5" ht="12.75" customHeight="1">
      <c r="E151" s="31" t="s">
        <v>58</v>
      </c>
    </row>
    <row r="152" spans="1:16" ht="12.75" customHeight="1">
      <c r="A152" t="s">
        <v>50</v>
      </c>
      <c s="6" t="s">
        <v>167</v>
      </c>
      <c s="6" t="s">
        <v>5262</v>
      </c>
      <c t="s">
        <v>4</v>
      </c>
      <c s="26" t="s">
        <v>5263</v>
      </c>
      <c s="27" t="s">
        <v>98</v>
      </c>
      <c s="28">
        <v>13</v>
      </c>
      <c s="27">
        <v>0</v>
      </c>
      <c s="27">
        <f>ROUND(G152*H152,6)</f>
      </c>
      <c r="L152" s="29">
        <v>0</v>
      </c>
      <c s="24">
        <f>ROUND(ROUND(L152,2)*ROUND(G152,3),2)</f>
      </c>
      <c s="27" t="s">
        <v>55</v>
      </c>
      <c>
        <f>(M152*21)/100</f>
      </c>
      <c t="s">
        <v>27</v>
      </c>
    </row>
    <row r="153" spans="1:5" ht="12.75" customHeight="1">
      <c r="A153" s="30" t="s">
        <v>56</v>
      </c>
      <c r="E153" s="31" t="s">
        <v>5263</v>
      </c>
    </row>
    <row r="154" spans="1:5" ht="12.75" customHeight="1">
      <c r="A154" s="30" t="s">
        <v>57</v>
      </c>
      <c r="E154" s="32" t="s">
        <v>4</v>
      </c>
    </row>
    <row r="155" spans="5:5" ht="12.75" customHeight="1">
      <c r="E155" s="31" t="s">
        <v>58</v>
      </c>
    </row>
    <row r="156" spans="1:16" ht="12.75" customHeight="1">
      <c r="A156" t="s">
        <v>50</v>
      </c>
      <c s="6" t="s">
        <v>170</v>
      </c>
      <c s="6" t="s">
        <v>5305</v>
      </c>
      <c t="s">
        <v>4</v>
      </c>
      <c s="26" t="s">
        <v>5306</v>
      </c>
      <c s="27" t="s">
        <v>98</v>
      </c>
      <c s="28">
        <v>12</v>
      </c>
      <c s="27">
        <v>0</v>
      </c>
      <c s="27">
        <f>ROUND(G156*H156,6)</f>
      </c>
      <c r="L156" s="29">
        <v>0</v>
      </c>
      <c s="24">
        <f>ROUND(ROUND(L156,2)*ROUND(G156,3),2)</f>
      </c>
      <c s="27" t="s">
        <v>55</v>
      </c>
      <c>
        <f>(M156*21)/100</f>
      </c>
      <c t="s">
        <v>27</v>
      </c>
    </row>
    <row r="157" spans="1:5" ht="12.75" customHeight="1">
      <c r="A157" s="30" t="s">
        <v>56</v>
      </c>
      <c r="E157" s="31" t="s">
        <v>5306</v>
      </c>
    </row>
    <row r="158" spans="1:5" ht="12.75" customHeight="1">
      <c r="A158" s="30" t="s">
        <v>57</v>
      </c>
      <c r="E158" s="32" t="s">
        <v>4</v>
      </c>
    </row>
    <row r="159" spans="5:5" ht="12.75" customHeight="1">
      <c r="E159" s="31" t="s">
        <v>58</v>
      </c>
    </row>
    <row r="160" spans="1:16" ht="12.75" customHeight="1">
      <c r="A160" t="s">
        <v>50</v>
      </c>
      <c s="6" t="s">
        <v>173</v>
      </c>
      <c s="6" t="s">
        <v>5400</v>
      </c>
      <c t="s">
        <v>4</v>
      </c>
      <c s="26" t="s">
        <v>5401</v>
      </c>
      <c s="27" t="s">
        <v>98</v>
      </c>
      <c s="28">
        <v>6</v>
      </c>
      <c s="27">
        <v>0</v>
      </c>
      <c s="27">
        <f>ROUND(G160*H160,6)</f>
      </c>
      <c r="L160" s="29">
        <v>0</v>
      </c>
      <c s="24">
        <f>ROUND(ROUND(L160,2)*ROUND(G160,3),2)</f>
      </c>
      <c s="27" t="s">
        <v>55</v>
      </c>
      <c>
        <f>(M160*21)/100</f>
      </c>
      <c t="s">
        <v>27</v>
      </c>
    </row>
    <row r="161" spans="1:5" ht="12.75" customHeight="1">
      <c r="A161" s="30" t="s">
        <v>56</v>
      </c>
      <c r="E161" s="31" t="s">
        <v>5401</v>
      </c>
    </row>
    <row r="162" spans="1:5" ht="12.75" customHeight="1">
      <c r="A162" s="30" t="s">
        <v>57</v>
      </c>
      <c r="E162" s="32" t="s">
        <v>4</v>
      </c>
    </row>
    <row r="163" spans="5:5" ht="12.75" customHeight="1">
      <c r="E163" s="31" t="s">
        <v>5402</v>
      </c>
    </row>
    <row r="164" spans="1:16" ht="12.75" customHeight="1">
      <c r="A164" t="s">
        <v>50</v>
      </c>
      <c s="6" t="s">
        <v>176</v>
      </c>
      <c s="6" t="s">
        <v>5309</v>
      </c>
      <c t="s">
        <v>4</v>
      </c>
      <c s="26" t="s">
        <v>5310</v>
      </c>
      <c s="27" t="s">
        <v>98</v>
      </c>
      <c s="28">
        <v>12</v>
      </c>
      <c s="27">
        <v>0</v>
      </c>
      <c s="27">
        <f>ROUND(G164*H164,6)</f>
      </c>
      <c r="L164" s="29">
        <v>0</v>
      </c>
      <c s="24">
        <f>ROUND(ROUND(L164,2)*ROUND(G164,3),2)</f>
      </c>
      <c s="27" t="s">
        <v>55</v>
      </c>
      <c>
        <f>(M164*21)/100</f>
      </c>
      <c t="s">
        <v>27</v>
      </c>
    </row>
    <row r="165" spans="1:5" ht="12.75" customHeight="1">
      <c r="A165" s="30" t="s">
        <v>56</v>
      </c>
      <c r="E165" s="31" t="s">
        <v>5310</v>
      </c>
    </row>
    <row r="166" spans="1:5" ht="12.75" customHeight="1">
      <c r="A166" s="30" t="s">
        <v>57</v>
      </c>
      <c r="E166" s="32" t="s">
        <v>4</v>
      </c>
    </row>
    <row r="167" spans="5:5" ht="12.75" customHeight="1">
      <c r="E167" s="31" t="s">
        <v>58</v>
      </c>
    </row>
    <row r="168" spans="1:16" ht="12.75" customHeight="1">
      <c r="A168" t="s">
        <v>50</v>
      </c>
      <c s="6" t="s">
        <v>179</v>
      </c>
      <c s="6" t="s">
        <v>1645</v>
      </c>
      <c t="s">
        <v>4</v>
      </c>
      <c s="26" t="s">
        <v>1646</v>
      </c>
      <c s="27" t="s">
        <v>98</v>
      </c>
      <c s="28">
        <v>52</v>
      </c>
      <c s="27">
        <v>0</v>
      </c>
      <c s="27">
        <f>ROUND(G168*H168,6)</f>
      </c>
      <c r="L168" s="29">
        <v>0</v>
      </c>
      <c s="24">
        <f>ROUND(ROUND(L168,2)*ROUND(G168,3),2)</f>
      </c>
      <c s="27" t="s">
        <v>55</v>
      </c>
      <c>
        <f>(M168*21)/100</f>
      </c>
      <c t="s">
        <v>27</v>
      </c>
    </row>
    <row r="169" spans="1:5" ht="12.75" customHeight="1">
      <c r="A169" s="30" t="s">
        <v>56</v>
      </c>
      <c r="E169" s="31" t="s">
        <v>1646</v>
      </c>
    </row>
    <row r="170" spans="1:5" ht="12.75" customHeight="1">
      <c r="A170" s="30" t="s">
        <v>57</v>
      </c>
      <c r="E170" s="32" t="s">
        <v>4</v>
      </c>
    </row>
    <row r="171" spans="5:5" ht="12.75" customHeight="1">
      <c r="E171" s="31" t="s">
        <v>58</v>
      </c>
    </row>
    <row r="172" spans="1:16" ht="12.75" customHeight="1">
      <c r="A172" t="s">
        <v>50</v>
      </c>
      <c s="6" t="s">
        <v>182</v>
      </c>
      <c s="6" t="s">
        <v>5311</v>
      </c>
      <c t="s">
        <v>4</v>
      </c>
      <c s="26" t="s">
        <v>5312</v>
      </c>
      <c s="27" t="s">
        <v>98</v>
      </c>
      <c s="28">
        <v>20</v>
      </c>
      <c s="27">
        <v>0</v>
      </c>
      <c s="27">
        <f>ROUND(G172*H172,6)</f>
      </c>
      <c r="L172" s="29">
        <v>0</v>
      </c>
      <c s="24">
        <f>ROUND(ROUND(L172,2)*ROUND(G172,3),2)</f>
      </c>
      <c s="27" t="s">
        <v>55</v>
      </c>
      <c>
        <f>(M172*21)/100</f>
      </c>
      <c t="s">
        <v>27</v>
      </c>
    </row>
    <row r="173" spans="1:5" ht="12.75" customHeight="1">
      <c r="A173" s="30" t="s">
        <v>56</v>
      </c>
      <c r="E173" s="31" t="s">
        <v>5312</v>
      </c>
    </row>
    <row r="174" spans="1:5" ht="12.75" customHeight="1">
      <c r="A174" s="30" t="s">
        <v>57</v>
      </c>
      <c r="E174" s="32" t="s">
        <v>4</v>
      </c>
    </row>
    <row r="175" spans="5:5" ht="12.75" customHeight="1">
      <c r="E175" s="31" t="s">
        <v>58</v>
      </c>
    </row>
    <row r="176" spans="1:16" ht="12.75" customHeight="1">
      <c r="A176" t="s">
        <v>50</v>
      </c>
      <c s="6" t="s">
        <v>185</v>
      </c>
      <c s="6" t="s">
        <v>5315</v>
      </c>
      <c t="s">
        <v>4</v>
      </c>
      <c s="26" t="s">
        <v>5316</v>
      </c>
      <c s="27" t="s">
        <v>98</v>
      </c>
      <c s="28">
        <v>20</v>
      </c>
      <c s="27">
        <v>0</v>
      </c>
      <c s="27">
        <f>ROUND(G176*H176,6)</f>
      </c>
      <c r="L176" s="29">
        <v>0</v>
      </c>
      <c s="24">
        <f>ROUND(ROUND(L176,2)*ROUND(G176,3),2)</f>
      </c>
      <c s="27" t="s">
        <v>55</v>
      </c>
      <c>
        <f>(M176*21)/100</f>
      </c>
      <c t="s">
        <v>27</v>
      </c>
    </row>
    <row r="177" spans="1:5" ht="12.75" customHeight="1">
      <c r="A177" s="30" t="s">
        <v>56</v>
      </c>
      <c r="E177" s="31" t="s">
        <v>5316</v>
      </c>
    </row>
    <row r="178" spans="1:5" ht="12.75" customHeight="1">
      <c r="A178" s="30" t="s">
        <v>57</v>
      </c>
      <c r="E178" s="32" t="s">
        <v>4</v>
      </c>
    </row>
    <row r="179" spans="5:5" ht="12.75" customHeight="1">
      <c r="E179" s="31" t="s">
        <v>58</v>
      </c>
    </row>
    <row r="180" spans="1:16" ht="12.75" customHeight="1">
      <c r="A180" t="s">
        <v>50</v>
      </c>
      <c s="6" t="s">
        <v>188</v>
      </c>
      <c s="6" t="s">
        <v>5317</v>
      </c>
      <c t="s">
        <v>4</v>
      </c>
      <c s="26" t="s">
        <v>5318</v>
      </c>
      <c s="27" t="s">
        <v>98</v>
      </c>
      <c s="28">
        <v>2</v>
      </c>
      <c s="27">
        <v>0</v>
      </c>
      <c s="27">
        <f>ROUND(G180*H180,6)</f>
      </c>
      <c r="L180" s="29">
        <v>0</v>
      </c>
      <c s="24">
        <f>ROUND(ROUND(L180,2)*ROUND(G180,3),2)</f>
      </c>
      <c s="27" t="s">
        <v>55</v>
      </c>
      <c>
        <f>(M180*21)/100</f>
      </c>
      <c t="s">
        <v>27</v>
      </c>
    </row>
    <row r="181" spans="1:5" ht="12.75" customHeight="1">
      <c r="A181" s="30" t="s">
        <v>56</v>
      </c>
      <c r="E181" s="31" t="s">
        <v>5318</v>
      </c>
    </row>
    <row r="182" spans="1:5" ht="12.75" customHeight="1">
      <c r="A182" s="30" t="s">
        <v>57</v>
      </c>
      <c r="E182" s="32" t="s">
        <v>4</v>
      </c>
    </row>
    <row r="183" spans="5:5" ht="12.75" customHeight="1">
      <c r="E183" s="31" t="s">
        <v>58</v>
      </c>
    </row>
    <row r="184" spans="1:16" ht="12.75" customHeight="1">
      <c r="A184" t="s">
        <v>50</v>
      </c>
      <c s="6" t="s">
        <v>191</v>
      </c>
      <c s="6" t="s">
        <v>867</v>
      </c>
      <c t="s">
        <v>4</v>
      </c>
      <c s="26" t="s">
        <v>868</v>
      </c>
      <c s="27" t="s">
        <v>264</v>
      </c>
      <c s="28">
        <v>56</v>
      </c>
      <c s="27">
        <v>0</v>
      </c>
      <c s="27">
        <f>ROUND(G184*H184,6)</f>
      </c>
      <c r="L184" s="29">
        <v>0</v>
      </c>
      <c s="24">
        <f>ROUND(ROUND(L184,2)*ROUND(G184,3),2)</f>
      </c>
      <c s="27" t="s">
        <v>55</v>
      </c>
      <c>
        <f>(M184*21)/100</f>
      </c>
      <c t="s">
        <v>27</v>
      </c>
    </row>
    <row r="185" spans="1:5" ht="12.75" customHeight="1">
      <c r="A185" s="30" t="s">
        <v>56</v>
      </c>
      <c r="E185" s="31" t="s">
        <v>868</v>
      </c>
    </row>
    <row r="186" spans="1:5" ht="12.75" customHeight="1">
      <c r="A186" s="30" t="s">
        <v>57</v>
      </c>
      <c r="E186" s="32" t="s">
        <v>4</v>
      </c>
    </row>
    <row r="187" spans="5:5" ht="12.75" customHeight="1">
      <c r="E187" s="31" t="s">
        <v>58</v>
      </c>
    </row>
    <row r="188" spans="1:16" ht="12.75" customHeight="1">
      <c r="A188" t="s">
        <v>50</v>
      </c>
      <c s="6" t="s">
        <v>194</v>
      </c>
      <c s="6" t="s">
        <v>869</v>
      </c>
      <c t="s">
        <v>4</v>
      </c>
      <c s="26" t="s">
        <v>870</v>
      </c>
      <c s="27" t="s">
        <v>264</v>
      </c>
      <c s="28">
        <v>8</v>
      </c>
      <c s="27">
        <v>0</v>
      </c>
      <c s="27">
        <f>ROUND(G188*H188,6)</f>
      </c>
      <c r="L188" s="29">
        <v>0</v>
      </c>
      <c s="24">
        <f>ROUND(ROUND(L188,2)*ROUND(G188,3),2)</f>
      </c>
      <c s="27" t="s">
        <v>55</v>
      </c>
      <c>
        <f>(M188*21)/100</f>
      </c>
      <c t="s">
        <v>27</v>
      </c>
    </row>
    <row r="189" spans="1:5" ht="12.75" customHeight="1">
      <c r="A189" s="30" t="s">
        <v>56</v>
      </c>
      <c r="E189" s="31" t="s">
        <v>870</v>
      </c>
    </row>
    <row r="190" spans="1:5" ht="12.75" customHeight="1">
      <c r="A190" s="30" t="s">
        <v>57</v>
      </c>
      <c r="E190" s="32" t="s">
        <v>4</v>
      </c>
    </row>
    <row r="191" spans="5:5" ht="12.75" customHeight="1">
      <c r="E191" s="31" t="s">
        <v>58</v>
      </c>
    </row>
    <row r="192" spans="1:16" ht="12.75" customHeight="1">
      <c r="A192" t="s">
        <v>50</v>
      </c>
      <c s="6" t="s">
        <v>197</v>
      </c>
      <c s="6" t="s">
        <v>863</v>
      </c>
      <c t="s">
        <v>4</v>
      </c>
      <c s="26" t="s">
        <v>864</v>
      </c>
      <c s="27" t="s">
        <v>264</v>
      </c>
      <c s="28">
        <v>80</v>
      </c>
      <c s="27">
        <v>0</v>
      </c>
      <c s="27">
        <f>ROUND(G192*H192,6)</f>
      </c>
      <c r="L192" s="29">
        <v>0</v>
      </c>
      <c s="24">
        <f>ROUND(ROUND(L192,2)*ROUND(G192,3),2)</f>
      </c>
      <c s="27" t="s">
        <v>55</v>
      </c>
      <c>
        <f>(M192*21)/100</f>
      </c>
      <c t="s">
        <v>27</v>
      </c>
    </row>
    <row r="193" spans="1:5" ht="12.75" customHeight="1">
      <c r="A193" s="30" t="s">
        <v>56</v>
      </c>
      <c r="E193" s="31" t="s">
        <v>864</v>
      </c>
    </row>
    <row r="194" spans="1:5" ht="12.75" customHeight="1">
      <c r="A194" s="30" t="s">
        <v>57</v>
      </c>
      <c r="E194" s="32" t="s">
        <v>4</v>
      </c>
    </row>
    <row r="195" spans="5:5" ht="12.75" customHeight="1">
      <c r="E195" s="31" t="s">
        <v>58</v>
      </c>
    </row>
    <row r="196" spans="1:16" ht="12.75" customHeight="1">
      <c r="A196" t="s">
        <v>50</v>
      </c>
      <c s="6" t="s">
        <v>200</v>
      </c>
      <c s="6" t="s">
        <v>974</v>
      </c>
      <c t="s">
        <v>4</v>
      </c>
      <c s="26" t="s">
        <v>975</v>
      </c>
      <c s="27" t="s">
        <v>264</v>
      </c>
      <c s="28">
        <v>32</v>
      </c>
      <c s="27">
        <v>0</v>
      </c>
      <c s="27">
        <f>ROUND(G196*H196,6)</f>
      </c>
      <c r="L196" s="29">
        <v>0</v>
      </c>
      <c s="24">
        <f>ROUND(ROUND(L196,2)*ROUND(G196,3),2)</f>
      </c>
      <c s="27" t="s">
        <v>55</v>
      </c>
      <c>
        <f>(M196*21)/100</f>
      </c>
      <c t="s">
        <v>27</v>
      </c>
    </row>
    <row r="197" spans="1:5" ht="12.75" customHeight="1">
      <c r="A197" s="30" t="s">
        <v>56</v>
      </c>
      <c r="E197" s="31" t="s">
        <v>975</v>
      </c>
    </row>
    <row r="198" spans="1:5" ht="12.75" customHeight="1">
      <c r="A198" s="30" t="s">
        <v>57</v>
      </c>
      <c r="E198" s="32" t="s">
        <v>4</v>
      </c>
    </row>
    <row r="199" spans="5:5" ht="12.75" customHeight="1">
      <c r="E199" s="31" t="s">
        <v>58</v>
      </c>
    </row>
    <row r="200" spans="1:16" ht="12.75" customHeight="1">
      <c r="A200" t="s">
        <v>50</v>
      </c>
      <c s="6" t="s">
        <v>203</v>
      </c>
      <c s="6" t="s">
        <v>1490</v>
      </c>
      <c t="s">
        <v>4</v>
      </c>
      <c s="26" t="s">
        <v>1491</v>
      </c>
      <c s="27" t="s">
        <v>82</v>
      </c>
      <c s="28">
        <v>147</v>
      </c>
      <c s="27">
        <v>0</v>
      </c>
      <c s="27">
        <f>ROUND(G200*H200,6)</f>
      </c>
      <c r="L200" s="29">
        <v>0</v>
      </c>
      <c s="24">
        <f>ROUND(ROUND(L200,2)*ROUND(G200,3),2)</f>
      </c>
      <c s="27" t="s">
        <v>55</v>
      </c>
      <c>
        <f>(M200*21)/100</f>
      </c>
      <c t="s">
        <v>27</v>
      </c>
    </row>
    <row r="201" spans="1:5" ht="12.75" customHeight="1">
      <c r="A201" s="30" t="s">
        <v>56</v>
      </c>
      <c r="E201" s="31" t="s">
        <v>1491</v>
      </c>
    </row>
    <row r="202" spans="1:5" ht="12.75" customHeight="1">
      <c r="A202" s="30" t="s">
        <v>57</v>
      </c>
      <c r="E202" s="32" t="s">
        <v>4</v>
      </c>
    </row>
    <row r="203" spans="5:5" ht="12.75" customHeight="1">
      <c r="E203" s="31" t="s">
        <v>58</v>
      </c>
    </row>
    <row r="204" spans="1:16" ht="12.75" customHeight="1">
      <c r="A204" t="s">
        <v>50</v>
      </c>
      <c s="6" t="s">
        <v>206</v>
      </c>
      <c s="6" t="s">
        <v>5319</v>
      </c>
      <c t="s">
        <v>4</v>
      </c>
      <c s="26" t="s">
        <v>5320</v>
      </c>
      <c s="27" t="s">
        <v>98</v>
      </c>
      <c s="28">
        <v>1</v>
      </c>
      <c s="27">
        <v>0</v>
      </c>
      <c s="27">
        <f>ROUND(G204*H204,6)</f>
      </c>
      <c r="L204" s="29">
        <v>0</v>
      </c>
      <c s="24">
        <f>ROUND(ROUND(L204,2)*ROUND(G204,3),2)</f>
      </c>
      <c s="27" t="s">
        <v>55</v>
      </c>
      <c>
        <f>(M204*21)/100</f>
      </c>
      <c t="s">
        <v>27</v>
      </c>
    </row>
    <row r="205" spans="1:5" ht="12.75" customHeight="1">
      <c r="A205" s="30" t="s">
        <v>56</v>
      </c>
      <c r="E205" s="31" t="s">
        <v>5320</v>
      </c>
    </row>
    <row r="206" spans="1:5" ht="12.75" customHeight="1">
      <c r="A206" s="30" t="s">
        <v>57</v>
      </c>
      <c r="E206" s="32" t="s">
        <v>4</v>
      </c>
    </row>
    <row r="207" spans="5:5" ht="12.75" customHeight="1">
      <c r="E207" s="31" t="s">
        <v>58</v>
      </c>
    </row>
    <row r="208" spans="1:16" ht="12.75" customHeight="1">
      <c r="A208" t="s">
        <v>50</v>
      </c>
      <c s="6" t="s">
        <v>209</v>
      </c>
      <c s="6" t="s">
        <v>5327</v>
      </c>
      <c t="s">
        <v>4</v>
      </c>
      <c s="26" t="s">
        <v>5328</v>
      </c>
      <c s="27" t="s">
        <v>98</v>
      </c>
      <c s="28">
        <v>2</v>
      </c>
      <c s="27">
        <v>0</v>
      </c>
      <c s="27">
        <f>ROUND(G208*H208,6)</f>
      </c>
      <c r="L208" s="29">
        <v>0</v>
      </c>
      <c s="24">
        <f>ROUND(ROUND(L208,2)*ROUND(G208,3),2)</f>
      </c>
      <c s="27" t="s">
        <v>55</v>
      </c>
      <c>
        <f>(M208*21)/100</f>
      </c>
      <c t="s">
        <v>27</v>
      </c>
    </row>
    <row r="209" spans="1:5" ht="12.75" customHeight="1">
      <c r="A209" s="30" t="s">
        <v>56</v>
      </c>
      <c r="E209" s="31" t="s">
        <v>5328</v>
      </c>
    </row>
    <row r="210" spans="1:5" ht="12.75" customHeight="1">
      <c r="A210" s="30" t="s">
        <v>57</v>
      </c>
      <c r="E210" s="32" t="s">
        <v>4</v>
      </c>
    </row>
    <row r="211" spans="5:5" ht="12.75" customHeight="1">
      <c r="E211" s="31" t="s">
        <v>58</v>
      </c>
    </row>
    <row r="212" spans="1:16" ht="12.75" customHeight="1">
      <c r="A212" t="s">
        <v>50</v>
      </c>
      <c s="6" t="s">
        <v>212</v>
      </c>
      <c s="6" t="s">
        <v>5329</v>
      </c>
      <c t="s">
        <v>4</v>
      </c>
      <c s="26" t="s">
        <v>5330</v>
      </c>
      <c s="27" t="s">
        <v>98</v>
      </c>
      <c s="28">
        <v>2</v>
      </c>
      <c s="27">
        <v>0</v>
      </c>
      <c s="27">
        <f>ROUND(G212*H212,6)</f>
      </c>
      <c r="L212" s="29">
        <v>0</v>
      </c>
      <c s="24">
        <f>ROUND(ROUND(L212,2)*ROUND(G212,3),2)</f>
      </c>
      <c s="27" t="s">
        <v>55</v>
      </c>
      <c>
        <f>(M212*21)/100</f>
      </c>
      <c t="s">
        <v>27</v>
      </c>
    </row>
    <row r="213" spans="1:5" ht="12.75" customHeight="1">
      <c r="A213" s="30" t="s">
        <v>56</v>
      </c>
      <c r="E213" s="31" t="s">
        <v>5330</v>
      </c>
    </row>
    <row r="214" spans="1:5" ht="12.75" customHeight="1">
      <c r="A214" s="30" t="s">
        <v>57</v>
      </c>
      <c r="E214" s="32" t="s">
        <v>4</v>
      </c>
    </row>
    <row r="215" spans="5:5" ht="12.75" customHeight="1">
      <c r="E215" s="31" t="s">
        <v>58</v>
      </c>
    </row>
    <row r="216" spans="1:16" ht="12.75" customHeight="1">
      <c r="A216" t="s">
        <v>50</v>
      </c>
      <c s="6" t="s">
        <v>215</v>
      </c>
      <c s="6" t="s">
        <v>5403</v>
      </c>
      <c t="s">
        <v>4</v>
      </c>
      <c s="26" t="s">
        <v>5404</v>
      </c>
      <c s="27" t="s">
        <v>98</v>
      </c>
      <c s="28">
        <v>2</v>
      </c>
      <c s="27">
        <v>0</v>
      </c>
      <c s="27">
        <f>ROUND(G216*H216,6)</f>
      </c>
      <c r="L216" s="29">
        <v>0</v>
      </c>
      <c s="24">
        <f>ROUND(ROUND(L216,2)*ROUND(G216,3),2)</f>
      </c>
      <c s="27" t="s">
        <v>55</v>
      </c>
      <c>
        <f>(M216*21)/100</f>
      </c>
      <c t="s">
        <v>27</v>
      </c>
    </row>
    <row r="217" spans="1:5" ht="12.75" customHeight="1">
      <c r="A217" s="30" t="s">
        <v>56</v>
      </c>
      <c r="E217" s="31" t="s">
        <v>5404</v>
      </c>
    </row>
    <row r="218" spans="1:5" ht="12.75" customHeight="1">
      <c r="A218" s="30" t="s">
        <v>57</v>
      </c>
      <c r="E218" s="32" t="s">
        <v>4</v>
      </c>
    </row>
    <row r="219" spans="5:5" ht="12.75" customHeight="1">
      <c r="E219" s="31" t="s">
        <v>58</v>
      </c>
    </row>
    <row r="220" spans="1:16" ht="12.75" customHeight="1">
      <c r="A220" t="s">
        <v>50</v>
      </c>
      <c s="6" t="s">
        <v>218</v>
      </c>
      <c s="6" t="s">
        <v>5280</v>
      </c>
      <c t="s">
        <v>4</v>
      </c>
      <c s="26" t="s">
        <v>119</v>
      </c>
      <c s="27" t="s">
        <v>120</v>
      </c>
      <c s="28">
        <v>14</v>
      </c>
      <c s="27">
        <v>0</v>
      </c>
      <c s="27">
        <f>ROUND(G220*H220,6)</f>
      </c>
      <c r="L220" s="29">
        <v>0</v>
      </c>
      <c s="24">
        <f>ROUND(ROUND(L220,2)*ROUND(G220,3),2)</f>
      </c>
      <c s="27" t="s">
        <v>55</v>
      </c>
      <c>
        <f>(M220*21)/100</f>
      </c>
      <c t="s">
        <v>27</v>
      </c>
    </row>
    <row r="221" spans="1:5" ht="12.75" customHeight="1">
      <c r="A221" s="30" t="s">
        <v>56</v>
      </c>
      <c r="E221" s="31" t="s">
        <v>119</v>
      </c>
    </row>
    <row r="222" spans="1:5" ht="12.75" customHeight="1">
      <c r="A222" s="30" t="s">
        <v>57</v>
      </c>
      <c r="E222" s="32" t="s">
        <v>4</v>
      </c>
    </row>
    <row r="223" spans="5:5" ht="12.75" customHeight="1">
      <c r="E223" s="31" t="s">
        <v>58</v>
      </c>
    </row>
    <row r="224" spans="1:16" ht="12.75" customHeight="1">
      <c r="A224" t="s">
        <v>50</v>
      </c>
      <c s="6" t="s">
        <v>221</v>
      </c>
      <c s="6" t="s">
        <v>851</v>
      </c>
      <c t="s">
        <v>4</v>
      </c>
      <c s="26" t="s">
        <v>852</v>
      </c>
      <c s="27" t="s">
        <v>98</v>
      </c>
      <c s="28">
        <v>1</v>
      </c>
      <c s="27">
        <v>0</v>
      </c>
      <c s="27">
        <f>ROUND(G224*H224,6)</f>
      </c>
      <c r="L224" s="29">
        <v>0</v>
      </c>
      <c s="24">
        <f>ROUND(ROUND(L224,2)*ROUND(G224,3),2)</f>
      </c>
      <c s="27" t="s">
        <v>55</v>
      </c>
      <c>
        <f>(M224*21)/100</f>
      </c>
      <c t="s">
        <v>27</v>
      </c>
    </row>
    <row r="225" spans="1:5" ht="12.75" customHeight="1">
      <c r="A225" s="30" t="s">
        <v>56</v>
      </c>
      <c r="E225" s="31" t="s">
        <v>852</v>
      </c>
    </row>
    <row r="226" spans="1:5" ht="12.75" customHeight="1">
      <c r="A226" s="30" t="s">
        <v>57</v>
      </c>
      <c r="E226" s="32" t="s">
        <v>4</v>
      </c>
    </row>
    <row r="227" spans="5:5" ht="12.75" customHeight="1">
      <c r="E227" s="31" t="s">
        <v>58</v>
      </c>
    </row>
    <row r="228" spans="1:16" ht="12.75" customHeight="1">
      <c r="A228" t="s">
        <v>50</v>
      </c>
      <c s="6" t="s">
        <v>224</v>
      </c>
      <c s="6" t="s">
        <v>853</v>
      </c>
      <c t="s">
        <v>4</v>
      </c>
      <c s="26" t="s">
        <v>854</v>
      </c>
      <c s="27" t="s">
        <v>98</v>
      </c>
      <c s="28">
        <v>2</v>
      </c>
      <c s="27">
        <v>0</v>
      </c>
      <c s="27">
        <f>ROUND(G228*H228,6)</f>
      </c>
      <c r="L228" s="29">
        <v>0</v>
      </c>
      <c s="24">
        <f>ROUND(ROUND(L228,2)*ROUND(G228,3),2)</f>
      </c>
      <c s="27" t="s">
        <v>55</v>
      </c>
      <c>
        <f>(M228*21)/100</f>
      </c>
      <c t="s">
        <v>27</v>
      </c>
    </row>
    <row r="229" spans="1:5" ht="12.75" customHeight="1">
      <c r="A229" s="30" t="s">
        <v>56</v>
      </c>
      <c r="E229" s="31" t="s">
        <v>854</v>
      </c>
    </row>
    <row r="230" spans="1:5" ht="12.75" customHeight="1">
      <c r="A230" s="30" t="s">
        <v>57</v>
      </c>
      <c r="E230" s="32" t="s">
        <v>4</v>
      </c>
    </row>
    <row r="231" spans="5:5" ht="12.75" customHeight="1">
      <c r="E231" s="31" t="s">
        <v>58</v>
      </c>
    </row>
    <row r="232" spans="1:16" ht="12.75" customHeight="1">
      <c r="A232" t="s">
        <v>50</v>
      </c>
      <c s="6" t="s">
        <v>227</v>
      </c>
      <c s="6" t="s">
        <v>855</v>
      </c>
      <c t="s">
        <v>4</v>
      </c>
      <c s="26" t="s">
        <v>856</v>
      </c>
      <c s="27" t="s">
        <v>98</v>
      </c>
      <c s="28">
        <v>1</v>
      </c>
      <c s="27">
        <v>0</v>
      </c>
      <c s="27">
        <f>ROUND(G232*H232,6)</f>
      </c>
      <c r="L232" s="29">
        <v>0</v>
      </c>
      <c s="24">
        <f>ROUND(ROUND(L232,2)*ROUND(G232,3),2)</f>
      </c>
      <c s="27" t="s">
        <v>55</v>
      </c>
      <c>
        <f>(M232*21)/100</f>
      </c>
      <c t="s">
        <v>27</v>
      </c>
    </row>
    <row r="233" spans="1:5" ht="12.75" customHeight="1">
      <c r="A233" s="30" t="s">
        <v>56</v>
      </c>
      <c r="E233" s="31" t="s">
        <v>856</v>
      </c>
    </row>
    <row r="234" spans="1:5" ht="12.75" customHeight="1">
      <c r="A234" s="30" t="s">
        <v>57</v>
      </c>
      <c r="E234" s="32" t="s">
        <v>4</v>
      </c>
    </row>
    <row r="235" spans="5:5" ht="12.75" customHeight="1">
      <c r="E235" s="31" t="s">
        <v>4</v>
      </c>
    </row>
    <row r="236" spans="1:16" ht="12.75" customHeight="1">
      <c r="A236" t="s">
        <v>50</v>
      </c>
      <c s="6" t="s">
        <v>230</v>
      </c>
      <c s="6" t="s">
        <v>5405</v>
      </c>
      <c t="s">
        <v>4</v>
      </c>
      <c s="26" t="s">
        <v>5406</v>
      </c>
      <c s="27" t="s">
        <v>98</v>
      </c>
      <c s="28">
        <v>1</v>
      </c>
      <c s="27">
        <v>0</v>
      </c>
      <c s="27">
        <f>ROUND(G236*H236,6)</f>
      </c>
      <c r="L236" s="29">
        <v>0</v>
      </c>
      <c s="24">
        <f>ROUND(ROUND(L236,2)*ROUND(G236,3),2)</f>
      </c>
      <c s="27" t="s">
        <v>55</v>
      </c>
      <c>
        <f>(M236*21)/100</f>
      </c>
      <c t="s">
        <v>27</v>
      </c>
    </row>
    <row r="237" spans="1:5" ht="12.75" customHeight="1">
      <c r="A237" s="30" t="s">
        <v>56</v>
      </c>
      <c r="E237" s="31" t="s">
        <v>5406</v>
      </c>
    </row>
    <row r="238" spans="1:5" ht="12.75" customHeight="1">
      <c r="A238" s="30" t="s">
        <v>57</v>
      </c>
      <c r="E238" s="32" t="s">
        <v>4</v>
      </c>
    </row>
    <row r="239" spans="5:5" ht="12.75" customHeight="1">
      <c r="E239" s="31" t="s">
        <v>58</v>
      </c>
    </row>
    <row r="240" spans="1:13" ht="12.75" customHeight="1">
      <c r="A240" t="s">
        <v>47</v>
      </c>
      <c r="C240" s="7" t="s">
        <v>1530</v>
      </c>
      <c r="E240" s="25" t="s">
        <v>5281</v>
      </c>
      <c r="J240" s="24">
        <f>0</f>
      </c>
      <c s="24">
        <f>0</f>
      </c>
      <c s="24">
        <f>0+L241</f>
      </c>
      <c s="24">
        <f>0+M241</f>
      </c>
    </row>
    <row r="241" spans="1:16" ht="12.75" customHeight="1">
      <c r="A241" t="s">
        <v>50</v>
      </c>
      <c s="6" t="s">
        <v>233</v>
      </c>
      <c s="6" t="s">
        <v>5335</v>
      </c>
      <c t="s">
        <v>4</v>
      </c>
      <c s="26" t="s">
        <v>5336</v>
      </c>
      <c s="27" t="s">
        <v>66</v>
      </c>
      <c s="28">
        <v>1.75</v>
      </c>
      <c s="27">
        <v>0</v>
      </c>
      <c s="27">
        <f>ROUND(G241*H241,6)</f>
      </c>
      <c r="L241" s="29">
        <v>0</v>
      </c>
      <c s="24">
        <f>ROUND(ROUND(L241,2)*ROUND(G241,3),2)</f>
      </c>
      <c s="27" t="s">
        <v>55</v>
      </c>
      <c>
        <f>(M241*21)/100</f>
      </c>
      <c t="s">
        <v>27</v>
      </c>
    </row>
    <row r="242" spans="1:5" ht="12.75" customHeight="1">
      <c r="A242" s="30" t="s">
        <v>56</v>
      </c>
      <c r="E242" s="31" t="s">
        <v>5336</v>
      </c>
    </row>
    <row r="243" spans="1:5" ht="12.75" customHeight="1">
      <c r="A243" s="30" t="s">
        <v>57</v>
      </c>
      <c r="E243" s="32" t="s">
        <v>4</v>
      </c>
    </row>
    <row r="244" spans="5:5" ht="12.75" customHeight="1">
      <c r="E244"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314</v>
      </c>
      <c r="E8" s="23" t="s">
        <v>315</v>
      </c>
      <c r="J8" s="22">
        <f>0+J9+J14+J99</f>
      </c>
      <c s="22">
        <f>0+K9+K14+K99</f>
      </c>
      <c s="22">
        <f>0+L9+L14+L99</f>
      </c>
      <c s="22">
        <f>0+M9+M14+M99</f>
      </c>
    </row>
    <row r="9" spans="1:13" ht="12.75" customHeight="1">
      <c r="A9" t="s">
        <v>47</v>
      </c>
      <c r="C9" s="7" t="s">
        <v>48</v>
      </c>
      <c r="E9" s="25" t="s">
        <v>49</v>
      </c>
      <c r="J9" s="24">
        <f>0</f>
      </c>
      <c s="24">
        <f>0</f>
      </c>
      <c s="24">
        <f>0+L10</f>
      </c>
      <c s="24">
        <f>0+M10</f>
      </c>
    </row>
    <row r="10" spans="1:16" ht="12.75" customHeight="1">
      <c r="A10" t="s">
        <v>50</v>
      </c>
      <c s="6" t="s">
        <v>51</v>
      </c>
      <c s="6" t="s">
        <v>52</v>
      </c>
      <c t="s">
        <v>4</v>
      </c>
      <c s="26" t="s">
        <v>53</v>
      </c>
      <c s="27" t="s">
        <v>54</v>
      </c>
      <c s="28">
        <v>18.8</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3" ht="12.75" customHeight="1">
      <c r="A14" t="s">
        <v>47</v>
      </c>
      <c r="C14" s="7" t="s">
        <v>51</v>
      </c>
      <c r="E14" s="25" t="s">
        <v>59</v>
      </c>
      <c r="J14" s="24">
        <f>0</f>
      </c>
      <c s="24">
        <f>0</f>
      </c>
      <c s="24">
        <f>0+L15+L19+L23+L27+L31+L35+L39+L43+L47+L51+L55+L59+L63+L67+L71+L75+L79+L83+L87+L91+L95</f>
      </c>
      <c s="24">
        <f>0+M15+M19+M23+M27+M31+M35+M39+M43+M47+M51+M55+M59+M63+M67+M71+M75+M79+M83+M87+M91+M95</f>
      </c>
    </row>
    <row r="15" spans="1:16" ht="12.75" customHeight="1">
      <c r="A15" t="s">
        <v>50</v>
      </c>
      <c s="6" t="s">
        <v>27</v>
      </c>
      <c s="6" t="s">
        <v>60</v>
      </c>
      <c t="s">
        <v>4</v>
      </c>
      <c s="26" t="s">
        <v>61</v>
      </c>
      <c s="27" t="s">
        <v>62</v>
      </c>
      <c s="28">
        <v>0.45</v>
      </c>
      <c s="27">
        <v>0</v>
      </c>
      <c s="27">
        <f>ROUND(G15*H15,6)</f>
      </c>
      <c r="L15" s="29">
        <v>0</v>
      </c>
      <c s="24">
        <f>ROUND(ROUND(L15,2)*ROUND(G15,3),2)</f>
      </c>
      <c s="27" t="s">
        <v>55</v>
      </c>
      <c>
        <f>(M15*21)/100</f>
      </c>
      <c t="s">
        <v>27</v>
      </c>
    </row>
    <row r="16" spans="1:5" ht="12.75" customHeight="1">
      <c r="A16" s="30" t="s">
        <v>56</v>
      </c>
      <c r="E16" s="31" t="s">
        <v>61</v>
      </c>
    </row>
    <row r="17" spans="1:5" ht="12.75" customHeight="1">
      <c r="A17" s="30" t="s">
        <v>57</v>
      </c>
      <c r="E17" s="32" t="s">
        <v>4</v>
      </c>
    </row>
    <row r="18" spans="5:5" ht="12.75" customHeight="1">
      <c r="E18" s="31" t="s">
        <v>316</v>
      </c>
    </row>
    <row r="19" spans="1:16" ht="12.75" customHeight="1">
      <c r="A19" t="s">
        <v>50</v>
      </c>
      <c s="6" t="s">
        <v>25</v>
      </c>
      <c s="6" t="s">
        <v>64</v>
      </c>
      <c t="s">
        <v>4</v>
      </c>
      <c s="26" t="s">
        <v>65</v>
      </c>
      <c s="27" t="s">
        <v>66</v>
      </c>
      <c s="28">
        <v>40.5</v>
      </c>
      <c s="27">
        <v>0</v>
      </c>
      <c s="27">
        <f>ROUND(G19*H19,6)</f>
      </c>
      <c r="L19" s="29">
        <v>0</v>
      </c>
      <c s="24">
        <f>ROUND(ROUND(L19,2)*ROUND(G19,3),2)</f>
      </c>
      <c s="27" t="s">
        <v>55</v>
      </c>
      <c>
        <f>(M19*21)/100</f>
      </c>
      <c t="s">
        <v>27</v>
      </c>
    </row>
    <row r="20" spans="1:5" ht="12.75" customHeight="1">
      <c r="A20" s="30" t="s">
        <v>56</v>
      </c>
      <c r="E20" s="31" t="s">
        <v>65</v>
      </c>
    </row>
    <row r="21" spans="1:5" ht="12.75" customHeight="1">
      <c r="A21" s="30" t="s">
        <v>57</v>
      </c>
      <c r="E21" s="32" t="s">
        <v>4</v>
      </c>
    </row>
    <row r="22" spans="5:5" ht="12.75" customHeight="1">
      <c r="E22" s="31" t="s">
        <v>67</v>
      </c>
    </row>
    <row r="23" spans="1:16" ht="12.75" customHeight="1">
      <c r="A23" t="s">
        <v>50</v>
      </c>
      <c s="6" t="s">
        <v>68</v>
      </c>
      <c s="6" t="s">
        <v>69</v>
      </c>
      <c t="s">
        <v>4</v>
      </c>
      <c s="26" t="s">
        <v>70</v>
      </c>
      <c s="27" t="s">
        <v>66</v>
      </c>
      <c s="28">
        <v>0.45</v>
      </c>
      <c s="27">
        <v>0</v>
      </c>
      <c s="27">
        <f>ROUND(G23*H23,6)</f>
      </c>
      <c r="L23" s="29">
        <v>0</v>
      </c>
      <c s="24">
        <f>ROUND(ROUND(L23,2)*ROUND(G23,3),2)</f>
      </c>
      <c s="27" t="s">
        <v>55</v>
      </c>
      <c>
        <f>(M23*21)/100</f>
      </c>
      <c t="s">
        <v>27</v>
      </c>
    </row>
    <row r="24" spans="1:5" ht="12.75" customHeight="1">
      <c r="A24" s="30" t="s">
        <v>56</v>
      </c>
      <c r="E24" s="31" t="s">
        <v>70</v>
      </c>
    </row>
    <row r="25" spans="1:5" ht="12.75" customHeight="1">
      <c r="A25" s="30" t="s">
        <v>57</v>
      </c>
      <c r="E25" s="32" t="s">
        <v>4</v>
      </c>
    </row>
    <row r="26" spans="5:5" ht="12.75" customHeight="1">
      <c r="E26" s="31" t="s">
        <v>67</v>
      </c>
    </row>
    <row r="27" spans="1:16" ht="12.75" customHeight="1">
      <c r="A27" t="s">
        <v>50</v>
      </c>
      <c s="6" t="s">
        <v>71</v>
      </c>
      <c s="6" t="s">
        <v>72</v>
      </c>
      <c t="s">
        <v>4</v>
      </c>
      <c s="26" t="s">
        <v>73</v>
      </c>
      <c s="27" t="s">
        <v>66</v>
      </c>
      <c s="28">
        <v>103.5</v>
      </c>
      <c s="27">
        <v>0</v>
      </c>
      <c s="27">
        <f>ROUND(G27*H27,6)</f>
      </c>
      <c r="L27" s="29">
        <v>0</v>
      </c>
      <c s="24">
        <f>ROUND(ROUND(L27,2)*ROUND(G27,3),2)</f>
      </c>
      <c s="27" t="s">
        <v>55</v>
      </c>
      <c>
        <f>(M27*21)/100</f>
      </c>
      <c t="s">
        <v>27</v>
      </c>
    </row>
    <row r="28" spans="1:5" ht="12.75" customHeight="1">
      <c r="A28" s="30" t="s">
        <v>56</v>
      </c>
      <c r="E28" s="31" t="s">
        <v>73</v>
      </c>
    </row>
    <row r="29" spans="1:5" ht="12.75" customHeight="1">
      <c r="A29" s="30" t="s">
        <v>57</v>
      </c>
      <c r="E29" s="32" t="s">
        <v>4</v>
      </c>
    </row>
    <row r="30" spans="5:5" ht="12.75" customHeight="1">
      <c r="E30" s="31" t="s">
        <v>67</v>
      </c>
    </row>
    <row r="31" spans="1:16" ht="12.75" customHeight="1">
      <c r="A31" t="s">
        <v>50</v>
      </c>
      <c s="6" t="s">
        <v>26</v>
      </c>
      <c s="6" t="s">
        <v>74</v>
      </c>
      <c t="s">
        <v>4</v>
      </c>
      <c s="26" t="s">
        <v>75</v>
      </c>
      <c s="27" t="s">
        <v>66</v>
      </c>
      <c s="28">
        <v>10.35</v>
      </c>
      <c s="27">
        <v>0</v>
      </c>
      <c s="27">
        <f>ROUND(G31*H31,6)</f>
      </c>
      <c r="L31" s="29">
        <v>0</v>
      </c>
      <c s="24">
        <f>ROUND(ROUND(L31,2)*ROUND(G31,3),2)</f>
      </c>
      <c s="27" t="s">
        <v>55</v>
      </c>
      <c>
        <f>(M31*21)/100</f>
      </c>
      <c t="s">
        <v>27</v>
      </c>
    </row>
    <row r="32" spans="1:5" ht="12.75" customHeight="1">
      <c r="A32" s="30" t="s">
        <v>56</v>
      </c>
      <c r="E32" s="31" t="s">
        <v>75</v>
      </c>
    </row>
    <row r="33" spans="1:5" ht="12.75" customHeight="1">
      <c r="A33" s="30" t="s">
        <v>57</v>
      </c>
      <c r="E33" s="32" t="s">
        <v>4</v>
      </c>
    </row>
    <row r="34" spans="5:5" ht="12.75" customHeight="1">
      <c r="E34" s="31" t="s">
        <v>67</v>
      </c>
    </row>
    <row r="35" spans="1:16" ht="12.75" customHeight="1">
      <c r="A35" t="s">
        <v>50</v>
      </c>
      <c s="6" t="s">
        <v>76</v>
      </c>
      <c s="6" t="s">
        <v>77</v>
      </c>
      <c t="s">
        <v>4</v>
      </c>
      <c s="26" t="s">
        <v>78</v>
      </c>
      <c s="27" t="s">
        <v>66</v>
      </c>
      <c s="28">
        <v>133.2</v>
      </c>
      <c s="27">
        <v>0</v>
      </c>
      <c s="27">
        <f>ROUND(G35*H35,6)</f>
      </c>
      <c r="L35" s="29">
        <v>0</v>
      </c>
      <c s="24">
        <f>ROUND(ROUND(L35,2)*ROUND(G35,3),2)</f>
      </c>
      <c s="27" t="s">
        <v>55</v>
      </c>
      <c>
        <f>(M35*21)/100</f>
      </c>
      <c t="s">
        <v>27</v>
      </c>
    </row>
    <row r="36" spans="1:5" ht="12.75" customHeight="1">
      <c r="A36" s="30" t="s">
        <v>56</v>
      </c>
      <c r="E36" s="31" t="s">
        <v>78</v>
      </c>
    </row>
    <row r="37" spans="1:5" ht="12.75" customHeight="1">
      <c r="A37" s="30" t="s">
        <v>57</v>
      </c>
      <c r="E37" s="32" t="s">
        <v>4</v>
      </c>
    </row>
    <row r="38" spans="5:5" ht="12.75" customHeight="1">
      <c r="E38" s="31" t="s">
        <v>67</v>
      </c>
    </row>
    <row r="39" spans="1:16" ht="12.75" customHeight="1">
      <c r="A39" t="s">
        <v>50</v>
      </c>
      <c s="6" t="s">
        <v>79</v>
      </c>
      <c s="6" t="s">
        <v>80</v>
      </c>
      <c t="s">
        <v>4</v>
      </c>
      <c s="26" t="s">
        <v>81</v>
      </c>
      <c s="27" t="s">
        <v>82</v>
      </c>
      <c s="28">
        <v>32</v>
      </c>
      <c s="27">
        <v>0</v>
      </c>
      <c s="27">
        <f>ROUND(G39*H39,6)</f>
      </c>
      <c r="L39" s="29">
        <v>0</v>
      </c>
      <c s="24">
        <f>ROUND(ROUND(L39,2)*ROUND(G39,3),2)</f>
      </c>
      <c s="27" t="s">
        <v>55</v>
      </c>
      <c>
        <f>(M39*21)/100</f>
      </c>
      <c t="s">
        <v>27</v>
      </c>
    </row>
    <row r="40" spans="1:5" ht="12.75" customHeight="1">
      <c r="A40" s="30" t="s">
        <v>56</v>
      </c>
      <c r="E40" s="31" t="s">
        <v>81</v>
      </c>
    </row>
    <row r="41" spans="1:5" ht="12.75" customHeight="1">
      <c r="A41" s="30" t="s">
        <v>57</v>
      </c>
      <c r="E41" s="32" t="s">
        <v>4</v>
      </c>
    </row>
    <row r="42" spans="5:5" ht="12.75" customHeight="1">
      <c r="E42" s="31" t="s">
        <v>67</v>
      </c>
    </row>
    <row r="43" spans="1:16" ht="12.75" customHeight="1">
      <c r="A43" t="s">
        <v>50</v>
      </c>
      <c s="6" t="s">
        <v>83</v>
      </c>
      <c s="6" t="s">
        <v>84</v>
      </c>
      <c t="s">
        <v>4</v>
      </c>
      <c s="26" t="s">
        <v>85</v>
      </c>
      <c s="27" t="s">
        <v>82</v>
      </c>
      <c s="28">
        <v>290</v>
      </c>
      <c s="27">
        <v>0</v>
      </c>
      <c s="27">
        <f>ROUND(G43*H43,6)</f>
      </c>
      <c r="L43" s="29">
        <v>0</v>
      </c>
      <c s="24">
        <f>ROUND(ROUND(L43,2)*ROUND(G43,3),2)</f>
      </c>
      <c s="27" t="s">
        <v>55</v>
      </c>
      <c>
        <f>(M43*21)/100</f>
      </c>
      <c t="s">
        <v>27</v>
      </c>
    </row>
    <row r="44" spans="1:5" ht="12.75" customHeight="1">
      <c r="A44" s="30" t="s">
        <v>56</v>
      </c>
      <c r="E44" s="31" t="s">
        <v>85</v>
      </c>
    </row>
    <row r="45" spans="1:5" ht="12.75" customHeight="1">
      <c r="A45" s="30" t="s">
        <v>57</v>
      </c>
      <c r="E45" s="32" t="s">
        <v>4</v>
      </c>
    </row>
    <row r="46" spans="5:5" ht="12.75" customHeight="1">
      <c r="E46" s="31" t="s">
        <v>67</v>
      </c>
    </row>
    <row r="47" spans="1:16" ht="12.75" customHeight="1">
      <c r="A47" t="s">
        <v>50</v>
      </c>
      <c s="6" t="s">
        <v>86</v>
      </c>
      <c s="6" t="s">
        <v>90</v>
      </c>
      <c t="s">
        <v>4</v>
      </c>
      <c s="26" t="s">
        <v>91</v>
      </c>
      <c s="27" t="s">
        <v>82</v>
      </c>
      <c s="28">
        <v>55</v>
      </c>
      <c s="27">
        <v>0</v>
      </c>
      <c s="27">
        <f>ROUND(G47*H47,6)</f>
      </c>
      <c r="L47" s="29">
        <v>0</v>
      </c>
      <c s="24">
        <f>ROUND(ROUND(L47,2)*ROUND(G47,3),2)</f>
      </c>
      <c s="27" t="s">
        <v>55</v>
      </c>
      <c>
        <f>(M47*21)/100</f>
      </c>
      <c t="s">
        <v>27</v>
      </c>
    </row>
    <row r="48" spans="1:5" ht="12.75" customHeight="1">
      <c r="A48" s="30" t="s">
        <v>56</v>
      </c>
      <c r="E48" s="31" t="s">
        <v>91</v>
      </c>
    </row>
    <row r="49" spans="1:5" ht="12.75" customHeight="1">
      <c r="A49" s="30" t="s">
        <v>57</v>
      </c>
      <c r="E49" s="32" t="s">
        <v>4</v>
      </c>
    </row>
    <row r="50" spans="5:5" ht="12.75" customHeight="1">
      <c r="E50" s="31" t="s">
        <v>67</v>
      </c>
    </row>
    <row r="51" spans="1:16" ht="12.75" customHeight="1">
      <c r="A51" t="s">
        <v>50</v>
      </c>
      <c s="6" t="s">
        <v>89</v>
      </c>
      <c s="6" t="s">
        <v>93</v>
      </c>
      <c t="s">
        <v>4</v>
      </c>
      <c s="26" t="s">
        <v>94</v>
      </c>
      <c s="27" t="s">
        <v>82</v>
      </c>
      <c s="28">
        <v>310</v>
      </c>
      <c s="27">
        <v>0</v>
      </c>
      <c s="27">
        <f>ROUND(G51*H51,6)</f>
      </c>
      <c r="L51" s="29">
        <v>0</v>
      </c>
      <c s="24">
        <f>ROUND(ROUND(L51,2)*ROUND(G51,3),2)</f>
      </c>
      <c s="27" t="s">
        <v>55</v>
      </c>
      <c>
        <f>(M51*21)/100</f>
      </c>
      <c t="s">
        <v>27</v>
      </c>
    </row>
    <row r="52" spans="1:5" ht="12.75" customHeight="1">
      <c r="A52" s="30" t="s">
        <v>56</v>
      </c>
      <c r="E52" s="31" t="s">
        <v>94</v>
      </c>
    </row>
    <row r="53" spans="1:5" ht="12.75" customHeight="1">
      <c r="A53" s="30" t="s">
        <v>57</v>
      </c>
      <c r="E53" s="32" t="s">
        <v>4</v>
      </c>
    </row>
    <row r="54" spans="5:5" ht="12.75" customHeight="1">
      <c r="E54" s="31" t="s">
        <v>58</v>
      </c>
    </row>
    <row r="55" spans="1:16" ht="12.75" customHeight="1">
      <c r="A55" t="s">
        <v>50</v>
      </c>
      <c s="6" t="s">
        <v>92</v>
      </c>
      <c s="6" t="s">
        <v>96</v>
      </c>
      <c t="s">
        <v>4</v>
      </c>
      <c s="26" t="s">
        <v>97</v>
      </c>
      <c s="27" t="s">
        <v>98</v>
      </c>
      <c s="28">
        <v>20</v>
      </c>
      <c s="27">
        <v>0</v>
      </c>
      <c s="27">
        <f>ROUND(G55*H55,6)</f>
      </c>
      <c r="L55" s="29">
        <v>0</v>
      </c>
      <c s="24">
        <f>ROUND(ROUND(L55,2)*ROUND(G55,3),2)</f>
      </c>
      <c s="27" t="s">
        <v>55</v>
      </c>
      <c>
        <f>(M55*21)/100</f>
      </c>
      <c t="s">
        <v>27</v>
      </c>
    </row>
    <row r="56" spans="1:5" ht="12.75" customHeight="1">
      <c r="A56" s="30" t="s">
        <v>56</v>
      </c>
      <c r="E56" s="31" t="s">
        <v>97</v>
      </c>
    </row>
    <row r="57" spans="1:5" ht="12.75" customHeight="1">
      <c r="A57" s="30" t="s">
        <v>57</v>
      </c>
      <c r="E57" s="32" t="s">
        <v>4</v>
      </c>
    </row>
    <row r="58" spans="5:5" ht="12.75" customHeight="1">
      <c r="E58" s="31" t="s">
        <v>67</v>
      </c>
    </row>
    <row r="59" spans="1:16" ht="12.75" customHeight="1">
      <c r="A59" t="s">
        <v>50</v>
      </c>
      <c s="6" t="s">
        <v>95</v>
      </c>
      <c s="6" t="s">
        <v>100</v>
      </c>
      <c t="s">
        <v>4</v>
      </c>
      <c s="26" t="s">
        <v>101</v>
      </c>
      <c s="27" t="s">
        <v>98</v>
      </c>
      <c s="28">
        <v>22</v>
      </c>
      <c s="27">
        <v>0</v>
      </c>
      <c s="27">
        <f>ROUND(G59*H59,6)</f>
      </c>
      <c r="L59" s="29">
        <v>0</v>
      </c>
      <c s="24">
        <f>ROUND(ROUND(L59,2)*ROUND(G59,3),2)</f>
      </c>
      <c s="27" t="s">
        <v>55</v>
      </c>
      <c>
        <f>(M59*21)/100</f>
      </c>
      <c t="s">
        <v>27</v>
      </c>
    </row>
    <row r="60" spans="1:5" ht="12.75" customHeight="1">
      <c r="A60" s="30" t="s">
        <v>56</v>
      </c>
      <c r="E60" s="31" t="s">
        <v>101</v>
      </c>
    </row>
    <row r="61" spans="1:5" ht="12.75" customHeight="1">
      <c r="A61" s="30" t="s">
        <v>57</v>
      </c>
      <c r="E61" s="32" t="s">
        <v>4</v>
      </c>
    </row>
    <row r="62" spans="5:5" ht="12.75" customHeight="1">
      <c r="E62" s="31" t="s">
        <v>67</v>
      </c>
    </row>
    <row r="63" spans="1:16" ht="12.75" customHeight="1">
      <c r="A63" t="s">
        <v>50</v>
      </c>
      <c s="6" t="s">
        <v>99</v>
      </c>
      <c s="6" t="s">
        <v>103</v>
      </c>
      <c t="s">
        <v>4</v>
      </c>
      <c s="26" t="s">
        <v>104</v>
      </c>
      <c s="27" t="s">
        <v>98</v>
      </c>
      <c s="28">
        <v>20</v>
      </c>
      <c s="27">
        <v>0</v>
      </c>
      <c s="27">
        <f>ROUND(G63*H63,6)</f>
      </c>
      <c r="L63" s="29">
        <v>0</v>
      </c>
      <c s="24">
        <f>ROUND(ROUND(L63,2)*ROUND(G63,3),2)</f>
      </c>
      <c s="27" t="s">
        <v>55</v>
      </c>
      <c>
        <f>(M63*21)/100</f>
      </c>
      <c t="s">
        <v>27</v>
      </c>
    </row>
    <row r="64" spans="1:5" ht="12.75" customHeight="1">
      <c r="A64" s="30" t="s">
        <v>56</v>
      </c>
      <c r="E64" s="31" t="s">
        <v>104</v>
      </c>
    </row>
    <row r="65" spans="1:5" ht="12.75" customHeight="1">
      <c r="A65" s="30" t="s">
        <v>57</v>
      </c>
      <c r="E65" s="32" t="s">
        <v>4</v>
      </c>
    </row>
    <row r="66" spans="5:5" ht="12.75" customHeight="1">
      <c r="E66" s="31" t="s">
        <v>67</v>
      </c>
    </row>
    <row r="67" spans="1:16" ht="12.75" customHeight="1">
      <c r="A67" t="s">
        <v>50</v>
      </c>
      <c s="6" t="s">
        <v>102</v>
      </c>
      <c s="6" t="s">
        <v>317</v>
      </c>
      <c t="s">
        <v>4</v>
      </c>
      <c s="26" t="s">
        <v>318</v>
      </c>
      <c s="27" t="s">
        <v>82</v>
      </c>
      <c s="28">
        <v>30</v>
      </c>
      <c s="27">
        <v>0</v>
      </c>
      <c s="27">
        <f>ROUND(G67*H67,6)</f>
      </c>
      <c r="L67" s="29">
        <v>0</v>
      </c>
      <c s="24">
        <f>ROUND(ROUND(L67,2)*ROUND(G67,3),2)</f>
      </c>
      <c s="27" t="s">
        <v>55</v>
      </c>
      <c>
        <f>(M67*21)/100</f>
      </c>
      <c t="s">
        <v>27</v>
      </c>
    </row>
    <row r="68" spans="1:5" ht="12.75" customHeight="1">
      <c r="A68" s="30" t="s">
        <v>56</v>
      </c>
      <c r="E68" s="31" t="s">
        <v>318</v>
      </c>
    </row>
    <row r="69" spans="1:5" ht="12.75" customHeight="1">
      <c r="A69" s="30" t="s">
        <v>57</v>
      </c>
      <c r="E69" s="32" t="s">
        <v>4</v>
      </c>
    </row>
    <row r="70" spans="5:5" ht="12.75" customHeight="1">
      <c r="E70" s="31" t="s">
        <v>67</v>
      </c>
    </row>
    <row r="71" spans="1:16" ht="12.75" customHeight="1">
      <c r="A71" t="s">
        <v>50</v>
      </c>
      <c s="6" t="s">
        <v>105</v>
      </c>
      <c s="6" t="s">
        <v>319</v>
      </c>
      <c t="s">
        <v>4</v>
      </c>
      <c s="26" t="s">
        <v>320</v>
      </c>
      <c s="27" t="s">
        <v>82</v>
      </c>
      <c s="28">
        <v>30</v>
      </c>
      <c s="27">
        <v>0</v>
      </c>
      <c s="27">
        <f>ROUND(G71*H71,6)</f>
      </c>
      <c r="L71" s="29">
        <v>0</v>
      </c>
      <c s="24">
        <f>ROUND(ROUND(L71,2)*ROUND(G71,3),2)</f>
      </c>
      <c s="27" t="s">
        <v>55</v>
      </c>
      <c>
        <f>(M71*21)/100</f>
      </c>
      <c t="s">
        <v>27</v>
      </c>
    </row>
    <row r="72" spans="1:5" ht="12.75" customHeight="1">
      <c r="A72" s="30" t="s">
        <v>56</v>
      </c>
      <c r="E72" s="31" t="s">
        <v>320</v>
      </c>
    </row>
    <row r="73" spans="1:5" ht="12.75" customHeight="1">
      <c r="A73" s="30" t="s">
        <v>57</v>
      </c>
      <c r="E73" s="32" t="s">
        <v>4</v>
      </c>
    </row>
    <row r="74" spans="5:5" ht="12.75" customHeight="1">
      <c r="E74" s="31" t="s">
        <v>67</v>
      </c>
    </row>
    <row r="75" spans="1:16" ht="12.75" customHeight="1">
      <c r="A75" t="s">
        <v>50</v>
      </c>
      <c s="6" t="s">
        <v>108</v>
      </c>
      <c s="6" t="s">
        <v>106</v>
      </c>
      <c t="s">
        <v>4</v>
      </c>
      <c s="26" t="s">
        <v>107</v>
      </c>
      <c s="27" t="s">
        <v>98</v>
      </c>
      <c s="28">
        <v>20</v>
      </c>
      <c s="27">
        <v>0</v>
      </c>
      <c s="27">
        <f>ROUND(G75*H75,6)</f>
      </c>
      <c r="L75" s="29">
        <v>0</v>
      </c>
      <c s="24">
        <f>ROUND(ROUND(L75,2)*ROUND(G75,3),2)</f>
      </c>
      <c s="27" t="s">
        <v>55</v>
      </c>
      <c>
        <f>(M75*21)/100</f>
      </c>
      <c t="s">
        <v>27</v>
      </c>
    </row>
    <row r="76" spans="1:5" ht="12.75" customHeight="1">
      <c r="A76" s="30" t="s">
        <v>56</v>
      </c>
      <c r="E76" s="31" t="s">
        <v>107</v>
      </c>
    </row>
    <row r="77" spans="1:5" ht="12.75" customHeight="1">
      <c r="A77" s="30" t="s">
        <v>57</v>
      </c>
      <c r="E77" s="32" t="s">
        <v>4</v>
      </c>
    </row>
    <row r="78" spans="5:5" ht="12.75" customHeight="1">
      <c r="E78" s="31" t="s">
        <v>67</v>
      </c>
    </row>
    <row r="79" spans="1:16" ht="12.75" customHeight="1">
      <c r="A79" t="s">
        <v>50</v>
      </c>
      <c s="6" t="s">
        <v>111</v>
      </c>
      <c s="6" t="s">
        <v>109</v>
      </c>
      <c t="s">
        <v>4</v>
      </c>
      <c s="26" t="s">
        <v>110</v>
      </c>
      <c s="27" t="s">
        <v>98</v>
      </c>
      <c s="28">
        <v>20</v>
      </c>
      <c s="27">
        <v>0</v>
      </c>
      <c s="27">
        <f>ROUND(G79*H79,6)</f>
      </c>
      <c r="L79" s="29">
        <v>0</v>
      </c>
      <c s="24">
        <f>ROUND(ROUND(L79,2)*ROUND(G79,3),2)</f>
      </c>
      <c s="27" t="s">
        <v>55</v>
      </c>
      <c>
        <f>(M79*21)/100</f>
      </c>
      <c t="s">
        <v>27</v>
      </c>
    </row>
    <row r="80" spans="1:5" ht="12.75" customHeight="1">
      <c r="A80" s="30" t="s">
        <v>56</v>
      </c>
      <c r="E80" s="31" t="s">
        <v>110</v>
      </c>
    </row>
    <row r="81" spans="1:5" ht="12.75" customHeight="1">
      <c r="A81" s="30" t="s">
        <v>57</v>
      </c>
      <c r="E81" s="32" t="s">
        <v>4</v>
      </c>
    </row>
    <row r="82" spans="5:5" ht="12.75" customHeight="1">
      <c r="E82" s="31" t="s">
        <v>67</v>
      </c>
    </row>
    <row r="83" spans="1:16" ht="12.75" customHeight="1">
      <c r="A83" t="s">
        <v>50</v>
      </c>
      <c s="6" t="s">
        <v>114</v>
      </c>
      <c s="6" t="s">
        <v>112</v>
      </c>
      <c t="s">
        <v>4</v>
      </c>
      <c s="26" t="s">
        <v>113</v>
      </c>
      <c s="27" t="s">
        <v>98</v>
      </c>
      <c s="28">
        <v>5</v>
      </c>
      <c s="27">
        <v>0</v>
      </c>
      <c s="27">
        <f>ROUND(G83*H83,6)</f>
      </c>
      <c r="L83" s="29">
        <v>0</v>
      </c>
      <c s="24">
        <f>ROUND(ROUND(L83,2)*ROUND(G83,3),2)</f>
      </c>
      <c s="27" t="s">
        <v>55</v>
      </c>
      <c>
        <f>(M83*21)/100</f>
      </c>
      <c t="s">
        <v>27</v>
      </c>
    </row>
    <row r="84" spans="1:5" ht="12.75" customHeight="1">
      <c r="A84" s="30" t="s">
        <v>56</v>
      </c>
      <c r="E84" s="31" t="s">
        <v>113</v>
      </c>
    </row>
    <row r="85" spans="1:5" ht="12.75" customHeight="1">
      <c r="A85" s="30" t="s">
        <v>57</v>
      </c>
      <c r="E85" s="32" t="s">
        <v>4</v>
      </c>
    </row>
    <row r="86" spans="5:5" ht="12.75" customHeight="1">
      <c r="E86" s="31" t="s">
        <v>67</v>
      </c>
    </row>
    <row r="87" spans="1:16" ht="12.75" customHeight="1">
      <c r="A87" t="s">
        <v>50</v>
      </c>
      <c s="6" t="s">
        <v>117</v>
      </c>
      <c s="6" t="s">
        <v>115</v>
      </c>
      <c t="s">
        <v>4</v>
      </c>
      <c s="26" t="s">
        <v>116</v>
      </c>
      <c s="27" t="s">
        <v>82</v>
      </c>
      <c s="28">
        <v>55</v>
      </c>
      <c s="27">
        <v>0</v>
      </c>
      <c s="27">
        <f>ROUND(G87*H87,6)</f>
      </c>
      <c r="L87" s="29">
        <v>0</v>
      </c>
      <c s="24">
        <f>ROUND(ROUND(L87,2)*ROUND(G87,3),2)</f>
      </c>
      <c s="27" t="s">
        <v>55</v>
      </c>
      <c>
        <f>(M87*21)/100</f>
      </c>
      <c t="s">
        <v>27</v>
      </c>
    </row>
    <row r="88" spans="1:5" ht="12.75" customHeight="1">
      <c r="A88" s="30" t="s">
        <v>56</v>
      </c>
      <c r="E88" s="31" t="s">
        <v>116</v>
      </c>
    </row>
    <row r="89" spans="1:5" ht="12.75" customHeight="1">
      <c r="A89" s="30" t="s">
        <v>57</v>
      </c>
      <c r="E89" s="32" t="s">
        <v>4</v>
      </c>
    </row>
    <row r="90" spans="5:5" ht="12.75" customHeight="1">
      <c r="E90" s="31" t="s">
        <v>67</v>
      </c>
    </row>
    <row r="91" spans="1:16" ht="12.75" customHeight="1">
      <c r="A91" t="s">
        <v>50</v>
      </c>
      <c s="6" t="s">
        <v>121</v>
      </c>
      <c s="6" t="s">
        <v>118</v>
      </c>
      <c t="s">
        <v>4</v>
      </c>
      <c s="26" t="s">
        <v>119</v>
      </c>
      <c s="27" t="s">
        <v>120</v>
      </c>
      <c s="28">
        <v>305</v>
      </c>
      <c s="27">
        <v>0</v>
      </c>
      <c s="27">
        <f>ROUND(G91*H91,6)</f>
      </c>
      <c r="L91" s="29">
        <v>0</v>
      </c>
      <c s="24">
        <f>ROUND(ROUND(L91,2)*ROUND(G91,3),2)</f>
      </c>
      <c s="27" t="s">
        <v>55</v>
      </c>
      <c>
        <f>(M91*21)/100</f>
      </c>
      <c t="s">
        <v>27</v>
      </c>
    </row>
    <row r="92" spans="1:5" ht="12.75" customHeight="1">
      <c r="A92" s="30" t="s">
        <v>56</v>
      </c>
      <c r="E92" s="31" t="s">
        <v>119</v>
      </c>
    </row>
    <row r="93" spans="1:5" ht="12.75" customHeight="1">
      <c r="A93" s="30" t="s">
        <v>57</v>
      </c>
      <c r="E93" s="32" t="s">
        <v>4</v>
      </c>
    </row>
    <row r="94" spans="5:5" ht="12.75" customHeight="1">
      <c r="E94" s="31" t="s">
        <v>67</v>
      </c>
    </row>
    <row r="95" spans="1:16" ht="12.75" customHeight="1">
      <c r="A95" t="s">
        <v>50</v>
      </c>
      <c s="6" t="s">
        <v>126</v>
      </c>
      <c s="6" t="s">
        <v>122</v>
      </c>
      <c t="s">
        <v>4</v>
      </c>
      <c s="26" t="s">
        <v>123</v>
      </c>
      <c s="27" t="s">
        <v>62</v>
      </c>
      <c s="28">
        <v>0.45</v>
      </c>
      <c s="27">
        <v>0</v>
      </c>
      <c s="27">
        <f>ROUND(G95*H95,6)</f>
      </c>
      <c r="L95" s="29">
        <v>0</v>
      </c>
      <c s="24">
        <f>ROUND(ROUND(L95,2)*ROUND(G95,3),2)</f>
      </c>
      <c s="27" t="s">
        <v>55</v>
      </c>
      <c>
        <f>(M95*21)/100</f>
      </c>
      <c t="s">
        <v>27</v>
      </c>
    </row>
    <row r="96" spans="1:5" ht="12.75" customHeight="1">
      <c r="A96" s="30" t="s">
        <v>56</v>
      </c>
      <c r="E96" s="31" t="s">
        <v>123</v>
      </c>
    </row>
    <row r="97" spans="1:5" ht="12.75" customHeight="1">
      <c r="A97" s="30" t="s">
        <v>57</v>
      </c>
      <c r="E97" s="32" t="s">
        <v>4</v>
      </c>
    </row>
    <row r="98" spans="5:5" ht="12.75" customHeight="1">
      <c r="E98" s="31" t="s">
        <v>124</v>
      </c>
    </row>
    <row r="99" spans="1:13" ht="12.75" customHeight="1">
      <c r="A99" t="s">
        <v>47</v>
      </c>
      <c r="C99" s="7" t="s">
        <v>27</v>
      </c>
      <c r="E99" s="25" t="s">
        <v>125</v>
      </c>
      <c r="J99" s="24">
        <f>0</f>
      </c>
      <c s="24">
        <f>0</f>
      </c>
      <c s="24">
        <f>0+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f>
      </c>
      <c s="24">
        <f>0+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f>
      </c>
    </row>
    <row r="100" spans="1:16" ht="12.75" customHeight="1">
      <c r="A100" t="s">
        <v>50</v>
      </c>
      <c s="6" t="s">
        <v>130</v>
      </c>
      <c s="6" t="s">
        <v>321</v>
      </c>
      <c t="s">
        <v>4</v>
      </c>
      <c s="26" t="s">
        <v>322</v>
      </c>
      <c s="27" t="s">
        <v>323</v>
      </c>
      <c s="28">
        <v>0.6</v>
      </c>
      <c s="27">
        <v>0</v>
      </c>
      <c s="27">
        <f>ROUND(G100*H100,6)</f>
      </c>
      <c r="L100" s="29">
        <v>0</v>
      </c>
      <c s="24">
        <f>ROUND(ROUND(L100,2)*ROUND(G100,3),2)</f>
      </c>
      <c s="27" t="s">
        <v>55</v>
      </c>
      <c>
        <f>(M100*21)/100</f>
      </c>
      <c t="s">
        <v>27</v>
      </c>
    </row>
    <row r="101" spans="1:5" ht="12.75" customHeight="1">
      <c r="A101" s="30" t="s">
        <v>56</v>
      </c>
      <c r="E101" s="31" t="s">
        <v>322</v>
      </c>
    </row>
    <row r="102" spans="1:5" ht="12.75" customHeight="1">
      <c r="A102" s="30" t="s">
        <v>57</v>
      </c>
      <c r="E102" s="32" t="s">
        <v>4</v>
      </c>
    </row>
    <row r="103" spans="5:5" ht="12.75" customHeight="1">
      <c r="E103" s="31" t="s">
        <v>67</v>
      </c>
    </row>
    <row r="104" spans="1:16" ht="12.75" customHeight="1">
      <c r="A104" t="s">
        <v>50</v>
      </c>
      <c s="6" t="s">
        <v>133</v>
      </c>
      <c s="6" t="s">
        <v>324</v>
      </c>
      <c t="s">
        <v>4</v>
      </c>
      <c s="26" t="s">
        <v>325</v>
      </c>
      <c s="27" t="s">
        <v>82</v>
      </c>
      <c s="28">
        <v>200</v>
      </c>
      <c s="27">
        <v>0</v>
      </c>
      <c s="27">
        <f>ROUND(G104*H104,6)</f>
      </c>
      <c r="L104" s="29">
        <v>0</v>
      </c>
      <c s="24">
        <f>ROUND(ROUND(L104,2)*ROUND(G104,3),2)</f>
      </c>
      <c s="27" t="s">
        <v>55</v>
      </c>
      <c>
        <f>(M104*21)/100</f>
      </c>
      <c t="s">
        <v>27</v>
      </c>
    </row>
    <row r="105" spans="1:5" ht="12.75" customHeight="1">
      <c r="A105" s="30" t="s">
        <v>56</v>
      </c>
      <c r="E105" s="31" t="s">
        <v>325</v>
      </c>
    </row>
    <row r="106" spans="1:5" ht="12.75" customHeight="1">
      <c r="A106" s="30" t="s">
        <v>57</v>
      </c>
      <c r="E106" s="32" t="s">
        <v>4</v>
      </c>
    </row>
    <row r="107" spans="5:5" ht="12.75" customHeight="1">
      <c r="E107" s="31" t="s">
        <v>67</v>
      </c>
    </row>
    <row r="108" spans="1:16" ht="12.75" customHeight="1">
      <c r="A108" t="s">
        <v>50</v>
      </c>
      <c s="6" t="s">
        <v>136</v>
      </c>
      <c s="6" t="s">
        <v>127</v>
      </c>
      <c t="s">
        <v>4</v>
      </c>
      <c s="26" t="s">
        <v>128</v>
      </c>
      <c s="27" t="s">
        <v>129</v>
      </c>
      <c s="28">
        <v>4.56</v>
      </c>
      <c s="27">
        <v>0</v>
      </c>
      <c s="27">
        <f>ROUND(G108*H108,6)</f>
      </c>
      <c r="L108" s="29">
        <v>0</v>
      </c>
      <c s="24">
        <f>ROUND(ROUND(L108,2)*ROUND(G108,3),2)</f>
      </c>
      <c s="27" t="s">
        <v>55</v>
      </c>
      <c>
        <f>(M108*21)/100</f>
      </c>
      <c t="s">
        <v>27</v>
      </c>
    </row>
    <row r="109" spans="1:5" ht="12.75" customHeight="1">
      <c r="A109" s="30" t="s">
        <v>56</v>
      </c>
      <c r="E109" s="31" t="s">
        <v>128</v>
      </c>
    </row>
    <row r="110" spans="1:5" ht="12.75" customHeight="1">
      <c r="A110" s="30" t="s">
        <v>57</v>
      </c>
      <c r="E110" s="32" t="s">
        <v>4</v>
      </c>
    </row>
    <row r="111" spans="5:5" ht="12.75" customHeight="1">
      <c r="E111" s="31" t="s">
        <v>67</v>
      </c>
    </row>
    <row r="112" spans="1:16" ht="12.75" customHeight="1">
      <c r="A112" t="s">
        <v>50</v>
      </c>
      <c s="6" t="s">
        <v>139</v>
      </c>
      <c s="6" t="s">
        <v>131</v>
      </c>
      <c t="s">
        <v>4</v>
      </c>
      <c s="26" t="s">
        <v>132</v>
      </c>
      <c s="27" t="s">
        <v>82</v>
      </c>
      <c s="28">
        <v>380</v>
      </c>
      <c s="27">
        <v>0</v>
      </c>
      <c s="27">
        <f>ROUND(G112*H112,6)</f>
      </c>
      <c r="L112" s="29">
        <v>0</v>
      </c>
      <c s="24">
        <f>ROUND(ROUND(L112,2)*ROUND(G112,3),2)</f>
      </c>
      <c s="27" t="s">
        <v>55</v>
      </c>
      <c>
        <f>(M112*21)/100</f>
      </c>
      <c t="s">
        <v>27</v>
      </c>
    </row>
    <row r="113" spans="1:5" ht="12.75" customHeight="1">
      <c r="A113" s="30" t="s">
        <v>56</v>
      </c>
      <c r="E113" s="31" t="s">
        <v>132</v>
      </c>
    </row>
    <row r="114" spans="1:5" ht="12.75" customHeight="1">
      <c r="A114" s="30" t="s">
        <v>57</v>
      </c>
      <c r="E114" s="32" t="s">
        <v>4</v>
      </c>
    </row>
    <row r="115" spans="5:5" ht="12.75" customHeight="1">
      <c r="E115" s="31" t="s">
        <v>67</v>
      </c>
    </row>
    <row r="116" spans="1:16" ht="12.75" customHeight="1">
      <c r="A116" t="s">
        <v>50</v>
      </c>
      <c s="6" t="s">
        <v>142</v>
      </c>
      <c s="6" t="s">
        <v>134</v>
      </c>
      <c t="s">
        <v>4</v>
      </c>
      <c s="26" t="s">
        <v>135</v>
      </c>
      <c s="27" t="s">
        <v>82</v>
      </c>
      <c s="28">
        <v>260</v>
      </c>
      <c s="27">
        <v>0</v>
      </c>
      <c s="27">
        <f>ROUND(G116*H116,6)</f>
      </c>
      <c r="L116" s="29">
        <v>0</v>
      </c>
      <c s="24">
        <f>ROUND(ROUND(L116,2)*ROUND(G116,3),2)</f>
      </c>
      <c s="27" t="s">
        <v>55</v>
      </c>
      <c>
        <f>(M116*21)/100</f>
      </c>
      <c t="s">
        <v>27</v>
      </c>
    </row>
    <row r="117" spans="1:5" ht="12.75" customHeight="1">
      <c r="A117" s="30" t="s">
        <v>56</v>
      </c>
      <c r="E117" s="31" t="s">
        <v>135</v>
      </c>
    </row>
    <row r="118" spans="1:5" ht="12.75" customHeight="1">
      <c r="A118" s="30" t="s">
        <v>57</v>
      </c>
      <c r="E118" s="32" t="s">
        <v>4</v>
      </c>
    </row>
    <row r="119" spans="5:5" ht="12.75" customHeight="1">
      <c r="E119" s="31" t="s">
        <v>67</v>
      </c>
    </row>
    <row r="120" spans="1:16" ht="12.75" customHeight="1">
      <c r="A120" t="s">
        <v>50</v>
      </c>
      <c s="6" t="s">
        <v>145</v>
      </c>
      <c s="6" t="s">
        <v>326</v>
      </c>
      <c t="s">
        <v>4</v>
      </c>
      <c s="26" t="s">
        <v>327</v>
      </c>
      <c s="27" t="s">
        <v>98</v>
      </c>
      <c s="28">
        <v>4</v>
      </c>
      <c s="27">
        <v>0</v>
      </c>
      <c s="27">
        <f>ROUND(G120*H120,6)</f>
      </c>
      <c r="L120" s="29">
        <v>0</v>
      </c>
      <c s="24">
        <f>ROUND(ROUND(L120,2)*ROUND(G120,3),2)</f>
      </c>
      <c s="27" t="s">
        <v>55</v>
      </c>
      <c>
        <f>(M120*21)/100</f>
      </c>
      <c t="s">
        <v>27</v>
      </c>
    </row>
    <row r="121" spans="1:5" ht="12.75" customHeight="1">
      <c r="A121" s="30" t="s">
        <v>56</v>
      </c>
      <c r="E121" s="31" t="s">
        <v>327</v>
      </c>
    </row>
    <row r="122" spans="1:5" ht="12.75" customHeight="1">
      <c r="A122" s="30" t="s">
        <v>57</v>
      </c>
      <c r="E122" s="32" t="s">
        <v>4</v>
      </c>
    </row>
    <row r="123" spans="5:5" ht="12.75" customHeight="1">
      <c r="E123" s="31" t="s">
        <v>67</v>
      </c>
    </row>
    <row r="124" spans="1:16" ht="12.75" customHeight="1">
      <c r="A124" t="s">
        <v>50</v>
      </c>
      <c s="6" t="s">
        <v>148</v>
      </c>
      <c s="6" t="s">
        <v>328</v>
      </c>
      <c t="s">
        <v>4</v>
      </c>
      <c s="26" t="s">
        <v>329</v>
      </c>
      <c s="27" t="s">
        <v>98</v>
      </c>
      <c s="28">
        <v>4</v>
      </c>
      <c s="27">
        <v>0</v>
      </c>
      <c s="27">
        <f>ROUND(G124*H124,6)</f>
      </c>
      <c r="L124" s="29">
        <v>0</v>
      </c>
      <c s="24">
        <f>ROUND(ROUND(L124,2)*ROUND(G124,3),2)</f>
      </c>
      <c s="27" t="s">
        <v>55</v>
      </c>
      <c>
        <f>(M124*21)/100</f>
      </c>
      <c t="s">
        <v>27</v>
      </c>
    </row>
    <row r="125" spans="1:5" ht="12.75" customHeight="1">
      <c r="A125" s="30" t="s">
        <v>56</v>
      </c>
      <c r="E125" s="31" t="s">
        <v>329</v>
      </c>
    </row>
    <row r="126" spans="1:5" ht="12.75" customHeight="1">
      <c r="A126" s="30" t="s">
        <v>57</v>
      </c>
      <c r="E126" s="32" t="s">
        <v>4</v>
      </c>
    </row>
    <row r="127" spans="5:5" ht="12.75" customHeight="1">
      <c r="E127" s="31" t="s">
        <v>67</v>
      </c>
    </row>
    <row r="128" spans="1:16" ht="12.75" customHeight="1">
      <c r="A128" t="s">
        <v>50</v>
      </c>
      <c s="6" t="s">
        <v>151</v>
      </c>
      <c s="6" t="s">
        <v>330</v>
      </c>
      <c t="s">
        <v>4</v>
      </c>
      <c s="26" t="s">
        <v>331</v>
      </c>
      <c s="27" t="s">
        <v>98</v>
      </c>
      <c s="28">
        <v>2</v>
      </c>
      <c s="27">
        <v>0</v>
      </c>
      <c s="27">
        <f>ROUND(G128*H128,6)</f>
      </c>
      <c r="L128" s="29">
        <v>0</v>
      </c>
      <c s="24">
        <f>ROUND(ROUND(L128,2)*ROUND(G128,3),2)</f>
      </c>
      <c s="27" t="s">
        <v>55</v>
      </c>
      <c>
        <f>(M128*21)/100</f>
      </c>
      <c t="s">
        <v>27</v>
      </c>
    </row>
    <row r="129" spans="1:5" ht="12.75" customHeight="1">
      <c r="A129" s="30" t="s">
        <v>56</v>
      </c>
      <c r="E129" s="31" t="s">
        <v>331</v>
      </c>
    </row>
    <row r="130" spans="1:5" ht="12.75" customHeight="1">
      <c r="A130" s="30" t="s">
        <v>57</v>
      </c>
      <c r="E130" s="32" t="s">
        <v>4</v>
      </c>
    </row>
    <row r="131" spans="5:5" ht="12.75" customHeight="1">
      <c r="E131" s="31" t="s">
        <v>67</v>
      </c>
    </row>
    <row r="132" spans="1:16" ht="12.75" customHeight="1">
      <c r="A132" t="s">
        <v>50</v>
      </c>
      <c s="6" t="s">
        <v>154</v>
      </c>
      <c s="6" t="s">
        <v>146</v>
      </c>
      <c t="s">
        <v>4</v>
      </c>
      <c s="26" t="s">
        <v>147</v>
      </c>
      <c s="27" t="s">
        <v>82</v>
      </c>
      <c s="28">
        <v>80</v>
      </c>
      <c s="27">
        <v>0</v>
      </c>
      <c s="27">
        <f>ROUND(G132*H132,6)</f>
      </c>
      <c r="L132" s="29">
        <v>0</v>
      </c>
      <c s="24">
        <f>ROUND(ROUND(L132,2)*ROUND(G132,3),2)</f>
      </c>
      <c s="27" t="s">
        <v>55</v>
      </c>
      <c>
        <f>(M132*21)/100</f>
      </c>
      <c t="s">
        <v>27</v>
      </c>
    </row>
    <row r="133" spans="1:5" ht="12.75" customHeight="1">
      <c r="A133" s="30" t="s">
        <v>56</v>
      </c>
      <c r="E133" s="31" t="s">
        <v>147</v>
      </c>
    </row>
    <row r="134" spans="1:5" ht="12.75" customHeight="1">
      <c r="A134" s="30" t="s">
        <v>57</v>
      </c>
      <c r="E134" s="32" t="s">
        <v>4</v>
      </c>
    </row>
    <row r="135" spans="5:5" ht="12.75" customHeight="1">
      <c r="E135" s="31" t="s">
        <v>67</v>
      </c>
    </row>
    <row r="136" spans="1:16" ht="12.75" customHeight="1">
      <c r="A136" t="s">
        <v>50</v>
      </c>
      <c s="6" t="s">
        <v>157</v>
      </c>
      <c s="6" t="s">
        <v>149</v>
      </c>
      <c t="s">
        <v>4</v>
      </c>
      <c s="26" t="s">
        <v>150</v>
      </c>
      <c s="27" t="s">
        <v>82</v>
      </c>
      <c s="28">
        <v>570</v>
      </c>
      <c s="27">
        <v>0</v>
      </c>
      <c s="27">
        <f>ROUND(G136*H136,6)</f>
      </c>
      <c r="L136" s="29">
        <v>0</v>
      </c>
      <c s="24">
        <f>ROUND(ROUND(L136,2)*ROUND(G136,3),2)</f>
      </c>
      <c s="27" t="s">
        <v>55</v>
      </c>
      <c>
        <f>(M136*21)/100</f>
      </c>
      <c t="s">
        <v>27</v>
      </c>
    </row>
    <row r="137" spans="1:5" ht="12.75" customHeight="1">
      <c r="A137" s="30" t="s">
        <v>56</v>
      </c>
      <c r="E137" s="31" t="s">
        <v>150</v>
      </c>
    </row>
    <row r="138" spans="1:5" ht="12.75" customHeight="1">
      <c r="A138" s="30" t="s">
        <v>57</v>
      </c>
      <c r="E138" s="32" t="s">
        <v>4</v>
      </c>
    </row>
    <row r="139" spans="5:5" ht="12.75" customHeight="1">
      <c r="E139" s="31" t="s">
        <v>67</v>
      </c>
    </row>
    <row r="140" spans="1:16" ht="12.75" customHeight="1">
      <c r="A140" t="s">
        <v>50</v>
      </c>
      <c s="6" t="s">
        <v>161</v>
      </c>
      <c s="6" t="s">
        <v>152</v>
      </c>
      <c t="s">
        <v>4</v>
      </c>
      <c s="26" t="s">
        <v>153</v>
      </c>
      <c s="27" t="s">
        <v>82</v>
      </c>
      <c s="28">
        <v>570</v>
      </c>
      <c s="27">
        <v>0</v>
      </c>
      <c s="27">
        <f>ROUND(G140*H140,6)</f>
      </c>
      <c r="L140" s="29">
        <v>0</v>
      </c>
      <c s="24">
        <f>ROUND(ROUND(L140,2)*ROUND(G140,3),2)</f>
      </c>
      <c s="27" t="s">
        <v>55</v>
      </c>
      <c>
        <f>(M140*21)/100</f>
      </c>
      <c t="s">
        <v>27</v>
      </c>
    </row>
    <row r="141" spans="1:5" ht="12.75" customHeight="1">
      <c r="A141" s="30" t="s">
        <v>56</v>
      </c>
      <c r="E141" s="31" t="s">
        <v>153</v>
      </c>
    </row>
    <row r="142" spans="1:5" ht="12.75" customHeight="1">
      <c r="A142" s="30" t="s">
        <v>57</v>
      </c>
      <c r="E142" s="32" t="s">
        <v>4</v>
      </c>
    </row>
    <row r="143" spans="5:5" ht="12.75" customHeight="1">
      <c r="E143" s="31" t="s">
        <v>67</v>
      </c>
    </row>
    <row r="144" spans="1:16" ht="12.75" customHeight="1">
      <c r="A144" t="s">
        <v>50</v>
      </c>
      <c s="6" t="s">
        <v>164</v>
      </c>
      <c s="6" t="s">
        <v>155</v>
      </c>
      <c t="s">
        <v>4</v>
      </c>
      <c s="26" t="s">
        <v>156</v>
      </c>
      <c s="27" t="s">
        <v>82</v>
      </c>
      <c s="28">
        <v>190</v>
      </c>
      <c s="27">
        <v>0</v>
      </c>
      <c s="27">
        <f>ROUND(G144*H144,6)</f>
      </c>
      <c r="L144" s="29">
        <v>0</v>
      </c>
      <c s="24">
        <f>ROUND(ROUND(L144,2)*ROUND(G144,3),2)</f>
      </c>
      <c s="27" t="s">
        <v>55</v>
      </c>
      <c>
        <f>(M144*21)/100</f>
      </c>
      <c t="s">
        <v>27</v>
      </c>
    </row>
    <row r="145" spans="1:5" ht="12.75" customHeight="1">
      <c r="A145" s="30" t="s">
        <v>56</v>
      </c>
      <c r="E145" s="31" t="s">
        <v>156</v>
      </c>
    </row>
    <row r="146" spans="1:5" ht="12.75" customHeight="1">
      <c r="A146" s="30" t="s">
        <v>57</v>
      </c>
      <c r="E146" s="32" t="s">
        <v>4</v>
      </c>
    </row>
    <row r="147" spans="5:5" ht="12.75" customHeight="1">
      <c r="E147" s="31" t="s">
        <v>67</v>
      </c>
    </row>
    <row r="148" spans="1:16" ht="12.75" customHeight="1">
      <c r="A148" t="s">
        <v>50</v>
      </c>
      <c s="6" t="s">
        <v>167</v>
      </c>
      <c s="6" t="s">
        <v>158</v>
      </c>
      <c t="s">
        <v>4</v>
      </c>
      <c s="26" t="s">
        <v>159</v>
      </c>
      <c s="27" t="s">
        <v>160</v>
      </c>
      <c s="28">
        <v>5</v>
      </c>
      <c s="27">
        <v>0</v>
      </c>
      <c s="27">
        <f>ROUND(G148*H148,6)</f>
      </c>
      <c r="L148" s="29">
        <v>0</v>
      </c>
      <c s="24">
        <f>ROUND(ROUND(L148,2)*ROUND(G148,3),2)</f>
      </c>
      <c s="27" t="s">
        <v>55</v>
      </c>
      <c>
        <f>(M148*21)/100</f>
      </c>
      <c t="s">
        <v>27</v>
      </c>
    </row>
    <row r="149" spans="1:5" ht="12.75" customHeight="1">
      <c r="A149" s="30" t="s">
        <v>56</v>
      </c>
      <c r="E149" s="31" t="s">
        <v>159</v>
      </c>
    </row>
    <row r="150" spans="1:5" ht="12.75" customHeight="1">
      <c r="A150" s="30" t="s">
        <v>57</v>
      </c>
      <c r="E150" s="32" t="s">
        <v>4</v>
      </c>
    </row>
    <row r="151" spans="5:5" ht="12.75" customHeight="1">
      <c r="E151" s="31" t="s">
        <v>67</v>
      </c>
    </row>
    <row r="152" spans="1:16" ht="12.75" customHeight="1">
      <c r="A152" t="s">
        <v>50</v>
      </c>
      <c s="6" t="s">
        <v>170</v>
      </c>
      <c s="6" t="s">
        <v>162</v>
      </c>
      <c t="s">
        <v>4</v>
      </c>
      <c s="26" t="s">
        <v>163</v>
      </c>
      <c s="27" t="s">
        <v>82</v>
      </c>
      <c s="28">
        <v>570</v>
      </c>
      <c s="27">
        <v>0</v>
      </c>
      <c s="27">
        <f>ROUND(G152*H152,6)</f>
      </c>
      <c r="L152" s="29">
        <v>0</v>
      </c>
      <c s="24">
        <f>ROUND(ROUND(L152,2)*ROUND(G152,3),2)</f>
      </c>
      <c s="27" t="s">
        <v>55</v>
      </c>
      <c>
        <f>(M152*21)/100</f>
      </c>
      <c t="s">
        <v>27</v>
      </c>
    </row>
    <row r="153" spans="1:5" ht="12.75" customHeight="1">
      <c r="A153" s="30" t="s">
        <v>56</v>
      </c>
      <c r="E153" s="31" t="s">
        <v>163</v>
      </c>
    </row>
    <row r="154" spans="1:5" ht="12.75" customHeight="1">
      <c r="A154" s="30" t="s">
        <v>57</v>
      </c>
      <c r="E154" s="32" t="s">
        <v>4</v>
      </c>
    </row>
    <row r="155" spans="5:5" ht="12.75" customHeight="1">
      <c r="E155" s="31" t="s">
        <v>67</v>
      </c>
    </row>
    <row r="156" spans="1:16" ht="12.75" customHeight="1">
      <c r="A156" t="s">
        <v>50</v>
      </c>
      <c s="6" t="s">
        <v>173</v>
      </c>
      <c s="6" t="s">
        <v>165</v>
      </c>
      <c t="s">
        <v>4</v>
      </c>
      <c s="26" t="s">
        <v>166</v>
      </c>
      <c s="27" t="s">
        <v>98</v>
      </c>
      <c s="28">
        <v>5</v>
      </c>
      <c s="27">
        <v>0</v>
      </c>
      <c s="27">
        <f>ROUND(G156*H156,6)</f>
      </c>
      <c r="L156" s="29">
        <v>0</v>
      </c>
      <c s="24">
        <f>ROUND(ROUND(L156,2)*ROUND(G156,3),2)</f>
      </c>
      <c s="27" t="s">
        <v>55</v>
      </c>
      <c>
        <f>(M156*21)/100</f>
      </c>
      <c t="s">
        <v>27</v>
      </c>
    </row>
    <row r="157" spans="1:5" ht="12.75" customHeight="1">
      <c r="A157" s="30" t="s">
        <v>56</v>
      </c>
      <c r="E157" s="31" t="s">
        <v>166</v>
      </c>
    </row>
    <row r="158" spans="1:5" ht="12.75" customHeight="1">
      <c r="A158" s="30" t="s">
        <v>57</v>
      </c>
      <c r="E158" s="32" t="s">
        <v>4</v>
      </c>
    </row>
    <row r="159" spans="5:5" ht="12.75" customHeight="1">
      <c r="E159" s="31" t="s">
        <v>67</v>
      </c>
    </row>
    <row r="160" spans="1:16" ht="12.75" customHeight="1">
      <c r="A160" t="s">
        <v>50</v>
      </c>
      <c s="6" t="s">
        <v>176</v>
      </c>
      <c s="6" t="s">
        <v>168</v>
      </c>
      <c t="s">
        <v>4</v>
      </c>
      <c s="26" t="s">
        <v>169</v>
      </c>
      <c s="27" t="s">
        <v>98</v>
      </c>
      <c s="28">
        <v>5</v>
      </c>
      <c s="27">
        <v>0</v>
      </c>
      <c s="27">
        <f>ROUND(G160*H160,6)</f>
      </c>
      <c r="L160" s="29">
        <v>0</v>
      </c>
      <c s="24">
        <f>ROUND(ROUND(L160,2)*ROUND(G160,3),2)</f>
      </c>
      <c s="27" t="s">
        <v>55</v>
      </c>
      <c>
        <f>(M160*21)/100</f>
      </c>
      <c t="s">
        <v>27</v>
      </c>
    </row>
    <row r="161" spans="1:5" ht="12.75" customHeight="1">
      <c r="A161" s="30" t="s">
        <v>56</v>
      </c>
      <c r="E161" s="31" t="s">
        <v>169</v>
      </c>
    </row>
    <row r="162" spans="1:5" ht="12.75" customHeight="1">
      <c r="A162" s="30" t="s">
        <v>57</v>
      </c>
      <c r="E162" s="32" t="s">
        <v>4</v>
      </c>
    </row>
    <row r="163" spans="5:5" ht="12.75" customHeight="1">
      <c r="E163" s="31" t="s">
        <v>67</v>
      </c>
    </row>
    <row r="164" spans="1:16" ht="12.75" customHeight="1">
      <c r="A164" t="s">
        <v>50</v>
      </c>
      <c s="6" t="s">
        <v>179</v>
      </c>
      <c s="6" t="s">
        <v>171</v>
      </c>
      <c t="s">
        <v>4</v>
      </c>
      <c s="26" t="s">
        <v>172</v>
      </c>
      <c s="27" t="s">
        <v>98</v>
      </c>
      <c s="28">
        <v>10</v>
      </c>
      <c s="27">
        <v>0</v>
      </c>
      <c s="27">
        <f>ROUND(G164*H164,6)</f>
      </c>
      <c r="L164" s="29">
        <v>0</v>
      </c>
      <c s="24">
        <f>ROUND(ROUND(L164,2)*ROUND(G164,3),2)</f>
      </c>
      <c s="27" t="s">
        <v>55</v>
      </c>
      <c>
        <f>(M164*21)/100</f>
      </c>
      <c t="s">
        <v>27</v>
      </c>
    </row>
    <row r="165" spans="1:5" ht="12.75" customHeight="1">
      <c r="A165" s="30" t="s">
        <v>56</v>
      </c>
      <c r="E165" s="31" t="s">
        <v>172</v>
      </c>
    </row>
    <row r="166" spans="1:5" ht="12.75" customHeight="1">
      <c r="A166" s="30" t="s">
        <v>57</v>
      </c>
      <c r="E166" s="32" t="s">
        <v>4</v>
      </c>
    </row>
    <row r="167" spans="5:5" ht="12.75" customHeight="1">
      <c r="E167" s="31" t="s">
        <v>67</v>
      </c>
    </row>
    <row r="168" spans="1:16" ht="12.75" customHeight="1">
      <c r="A168" t="s">
        <v>50</v>
      </c>
      <c s="6" t="s">
        <v>182</v>
      </c>
      <c s="6" t="s">
        <v>174</v>
      </c>
      <c t="s">
        <v>4</v>
      </c>
      <c s="26" t="s">
        <v>175</v>
      </c>
      <c s="27" t="s">
        <v>98</v>
      </c>
      <c s="28">
        <v>10</v>
      </c>
      <c s="27">
        <v>0</v>
      </c>
      <c s="27">
        <f>ROUND(G168*H168,6)</f>
      </c>
      <c r="L168" s="29">
        <v>0</v>
      </c>
      <c s="24">
        <f>ROUND(ROUND(L168,2)*ROUND(G168,3),2)</f>
      </c>
      <c s="27" t="s">
        <v>55</v>
      </c>
      <c>
        <f>(M168*21)/100</f>
      </c>
      <c t="s">
        <v>27</v>
      </c>
    </row>
    <row r="169" spans="1:5" ht="12.75" customHeight="1">
      <c r="A169" s="30" t="s">
        <v>56</v>
      </c>
      <c r="E169" s="31" t="s">
        <v>175</v>
      </c>
    </row>
    <row r="170" spans="1:5" ht="12.75" customHeight="1">
      <c r="A170" s="30" t="s">
        <v>57</v>
      </c>
      <c r="E170" s="32" t="s">
        <v>4</v>
      </c>
    </row>
    <row r="171" spans="5:5" ht="12.75" customHeight="1">
      <c r="E171" s="31" t="s">
        <v>67</v>
      </c>
    </row>
    <row r="172" spans="1:16" ht="12.75" customHeight="1">
      <c r="A172" t="s">
        <v>50</v>
      </c>
      <c s="6" t="s">
        <v>185</v>
      </c>
      <c s="6" t="s">
        <v>177</v>
      </c>
      <c t="s">
        <v>4</v>
      </c>
      <c s="26" t="s">
        <v>178</v>
      </c>
      <c s="27" t="s">
        <v>98</v>
      </c>
      <c s="28">
        <v>12</v>
      </c>
      <c s="27">
        <v>0</v>
      </c>
      <c s="27">
        <f>ROUND(G172*H172,6)</f>
      </c>
      <c r="L172" s="29">
        <v>0</v>
      </c>
      <c s="24">
        <f>ROUND(ROUND(L172,2)*ROUND(G172,3),2)</f>
      </c>
      <c s="27" t="s">
        <v>55</v>
      </c>
      <c>
        <f>(M172*21)/100</f>
      </c>
      <c t="s">
        <v>27</v>
      </c>
    </row>
    <row r="173" spans="1:5" ht="12.75" customHeight="1">
      <c r="A173" s="30" t="s">
        <v>56</v>
      </c>
      <c r="E173" s="31" t="s">
        <v>178</v>
      </c>
    </row>
    <row r="174" spans="1:5" ht="12.75" customHeight="1">
      <c r="A174" s="30" t="s">
        <v>57</v>
      </c>
      <c r="E174" s="32" t="s">
        <v>4</v>
      </c>
    </row>
    <row r="175" spans="5:5" ht="12.75" customHeight="1">
      <c r="E175" s="31" t="s">
        <v>67</v>
      </c>
    </row>
    <row r="176" spans="1:16" ht="12.75" customHeight="1">
      <c r="A176" t="s">
        <v>50</v>
      </c>
      <c s="6" t="s">
        <v>188</v>
      </c>
      <c s="6" t="s">
        <v>180</v>
      </c>
      <c t="s">
        <v>4</v>
      </c>
      <c s="26" t="s">
        <v>181</v>
      </c>
      <c s="27" t="s">
        <v>98</v>
      </c>
      <c s="28">
        <v>12</v>
      </c>
      <c s="27">
        <v>0</v>
      </c>
      <c s="27">
        <f>ROUND(G176*H176,6)</f>
      </c>
      <c r="L176" s="29">
        <v>0</v>
      </c>
      <c s="24">
        <f>ROUND(ROUND(L176,2)*ROUND(G176,3),2)</f>
      </c>
      <c s="27" t="s">
        <v>55</v>
      </c>
      <c>
        <f>(M176*21)/100</f>
      </c>
      <c t="s">
        <v>27</v>
      </c>
    </row>
    <row r="177" spans="1:5" ht="12.75" customHeight="1">
      <c r="A177" s="30" t="s">
        <v>56</v>
      </c>
      <c r="E177" s="31" t="s">
        <v>181</v>
      </c>
    </row>
    <row r="178" spans="1:5" ht="12.75" customHeight="1">
      <c r="A178" s="30" t="s">
        <v>57</v>
      </c>
      <c r="E178" s="32" t="s">
        <v>4</v>
      </c>
    </row>
    <row r="179" spans="5:5" ht="12.75" customHeight="1">
      <c r="E179" s="31" t="s">
        <v>67</v>
      </c>
    </row>
    <row r="180" spans="1:16" ht="12.75" customHeight="1">
      <c r="A180" t="s">
        <v>50</v>
      </c>
      <c s="6" t="s">
        <v>191</v>
      </c>
      <c s="6" t="s">
        <v>332</v>
      </c>
      <c t="s">
        <v>4</v>
      </c>
      <c s="26" t="s">
        <v>333</v>
      </c>
      <c s="27" t="s">
        <v>98</v>
      </c>
      <c s="28">
        <v>2</v>
      </c>
      <c s="27">
        <v>0</v>
      </c>
      <c s="27">
        <f>ROUND(G180*H180,6)</f>
      </c>
      <c r="L180" s="29">
        <v>0</v>
      </c>
      <c s="24">
        <f>ROUND(ROUND(L180,2)*ROUND(G180,3),2)</f>
      </c>
      <c s="27" t="s">
        <v>55</v>
      </c>
      <c>
        <f>(M180*21)/100</f>
      </c>
      <c t="s">
        <v>27</v>
      </c>
    </row>
    <row r="181" spans="1:5" ht="12.75" customHeight="1">
      <c r="A181" s="30" t="s">
        <v>56</v>
      </c>
      <c r="E181" s="31" t="s">
        <v>333</v>
      </c>
    </row>
    <row r="182" spans="1:5" ht="12.75" customHeight="1">
      <c r="A182" s="30" t="s">
        <v>57</v>
      </c>
      <c r="E182" s="32" t="s">
        <v>4</v>
      </c>
    </row>
    <row r="183" spans="5:5" ht="12.75" customHeight="1">
      <c r="E183" s="31" t="s">
        <v>67</v>
      </c>
    </row>
    <row r="184" spans="1:16" ht="12.75" customHeight="1">
      <c r="A184" t="s">
        <v>50</v>
      </c>
      <c s="6" t="s">
        <v>194</v>
      </c>
      <c s="6" t="s">
        <v>334</v>
      </c>
      <c t="s">
        <v>4</v>
      </c>
      <c s="26" t="s">
        <v>335</v>
      </c>
      <c s="27" t="s">
        <v>98</v>
      </c>
      <c s="28">
        <v>2</v>
      </c>
      <c s="27">
        <v>0</v>
      </c>
      <c s="27">
        <f>ROUND(G184*H184,6)</f>
      </c>
      <c r="L184" s="29">
        <v>0</v>
      </c>
      <c s="24">
        <f>ROUND(ROUND(L184,2)*ROUND(G184,3),2)</f>
      </c>
      <c s="27" t="s">
        <v>55</v>
      </c>
      <c>
        <f>(M184*21)/100</f>
      </c>
      <c t="s">
        <v>27</v>
      </c>
    </row>
    <row r="185" spans="1:5" ht="12.75" customHeight="1">
      <c r="A185" s="30" t="s">
        <v>56</v>
      </c>
      <c r="E185" s="31" t="s">
        <v>335</v>
      </c>
    </row>
    <row r="186" spans="1:5" ht="12.75" customHeight="1">
      <c r="A186" s="30" t="s">
        <v>57</v>
      </c>
      <c r="E186" s="32" t="s">
        <v>4</v>
      </c>
    </row>
    <row r="187" spans="5:5" ht="12.75" customHeight="1">
      <c r="E187" s="31" t="s">
        <v>67</v>
      </c>
    </row>
    <row r="188" spans="1:16" ht="12.75" customHeight="1">
      <c r="A188" t="s">
        <v>50</v>
      </c>
      <c s="6" t="s">
        <v>197</v>
      </c>
      <c s="6" t="s">
        <v>189</v>
      </c>
      <c t="s">
        <v>4</v>
      </c>
      <c s="26" t="s">
        <v>190</v>
      </c>
      <c s="27" t="s">
        <v>98</v>
      </c>
      <c s="28">
        <v>4</v>
      </c>
      <c s="27">
        <v>0</v>
      </c>
      <c s="27">
        <f>ROUND(G188*H188,6)</f>
      </c>
      <c r="L188" s="29">
        <v>0</v>
      </c>
      <c s="24">
        <f>ROUND(ROUND(L188,2)*ROUND(G188,3),2)</f>
      </c>
      <c s="27" t="s">
        <v>55</v>
      </c>
      <c>
        <f>(M188*21)/100</f>
      </c>
      <c t="s">
        <v>27</v>
      </c>
    </row>
    <row r="189" spans="1:5" ht="12.75" customHeight="1">
      <c r="A189" s="30" t="s">
        <v>56</v>
      </c>
      <c r="E189" s="31" t="s">
        <v>190</v>
      </c>
    </row>
    <row r="190" spans="1:5" ht="12.75" customHeight="1">
      <c r="A190" s="30" t="s">
        <v>57</v>
      </c>
      <c r="E190" s="32" t="s">
        <v>4</v>
      </c>
    </row>
    <row r="191" spans="5:5" ht="12.75" customHeight="1">
      <c r="E191" s="31" t="s">
        <v>67</v>
      </c>
    </row>
    <row r="192" spans="1:16" ht="12.75" customHeight="1">
      <c r="A192" t="s">
        <v>50</v>
      </c>
      <c s="6" t="s">
        <v>200</v>
      </c>
      <c s="6" t="s">
        <v>192</v>
      </c>
      <c t="s">
        <v>4</v>
      </c>
      <c s="26" t="s">
        <v>193</v>
      </c>
      <c s="27" t="s">
        <v>98</v>
      </c>
      <c s="28">
        <v>4</v>
      </c>
      <c s="27">
        <v>0</v>
      </c>
      <c s="27">
        <f>ROUND(G192*H192,6)</f>
      </c>
      <c r="L192" s="29">
        <v>0</v>
      </c>
      <c s="24">
        <f>ROUND(ROUND(L192,2)*ROUND(G192,3),2)</f>
      </c>
      <c s="27" t="s">
        <v>55</v>
      </c>
      <c>
        <f>(M192*21)/100</f>
      </c>
      <c t="s">
        <v>27</v>
      </c>
    </row>
    <row r="193" spans="1:5" ht="12.75" customHeight="1">
      <c r="A193" s="30" t="s">
        <v>56</v>
      </c>
      <c r="E193" s="31" t="s">
        <v>193</v>
      </c>
    </row>
    <row r="194" spans="1:5" ht="12.75" customHeight="1">
      <c r="A194" s="30" t="s">
        <v>57</v>
      </c>
      <c r="E194" s="32" t="s">
        <v>4</v>
      </c>
    </row>
    <row r="195" spans="5:5" ht="12.75" customHeight="1">
      <c r="E195" s="31" t="s">
        <v>67</v>
      </c>
    </row>
    <row r="196" spans="1:16" ht="12.75" customHeight="1">
      <c r="A196" t="s">
        <v>50</v>
      </c>
      <c s="6" t="s">
        <v>203</v>
      </c>
      <c s="6" t="s">
        <v>195</v>
      </c>
      <c t="s">
        <v>4</v>
      </c>
      <c s="26" t="s">
        <v>196</v>
      </c>
      <c s="27" t="s">
        <v>98</v>
      </c>
      <c s="28">
        <v>2</v>
      </c>
      <c s="27">
        <v>0</v>
      </c>
      <c s="27">
        <f>ROUND(G196*H196,6)</f>
      </c>
      <c r="L196" s="29">
        <v>0</v>
      </c>
      <c s="24">
        <f>ROUND(ROUND(L196,2)*ROUND(G196,3),2)</f>
      </c>
      <c s="27" t="s">
        <v>55</v>
      </c>
      <c>
        <f>(M196*21)/100</f>
      </c>
      <c t="s">
        <v>27</v>
      </c>
    </row>
    <row r="197" spans="1:5" ht="12.75" customHeight="1">
      <c r="A197" s="30" t="s">
        <v>56</v>
      </c>
      <c r="E197" s="31" t="s">
        <v>196</v>
      </c>
    </row>
    <row r="198" spans="1:5" ht="12.75" customHeight="1">
      <c r="A198" s="30" t="s">
        <v>57</v>
      </c>
      <c r="E198" s="32" t="s">
        <v>4</v>
      </c>
    </row>
    <row r="199" spans="5:5" ht="12.75" customHeight="1">
      <c r="E199" s="31" t="s">
        <v>67</v>
      </c>
    </row>
    <row r="200" spans="1:16" ht="12.75" customHeight="1">
      <c r="A200" t="s">
        <v>50</v>
      </c>
      <c s="6" t="s">
        <v>206</v>
      </c>
      <c s="6" t="s">
        <v>198</v>
      </c>
      <c t="s">
        <v>4</v>
      </c>
      <c s="26" t="s">
        <v>199</v>
      </c>
      <c s="27" t="s">
        <v>98</v>
      </c>
      <c s="28">
        <v>4</v>
      </c>
      <c s="27">
        <v>0</v>
      </c>
      <c s="27">
        <f>ROUND(G200*H200,6)</f>
      </c>
      <c r="L200" s="29">
        <v>0</v>
      </c>
      <c s="24">
        <f>ROUND(ROUND(L200,2)*ROUND(G200,3),2)</f>
      </c>
      <c s="27" t="s">
        <v>55</v>
      </c>
      <c>
        <f>(M200*21)/100</f>
      </c>
      <c t="s">
        <v>27</v>
      </c>
    </row>
    <row r="201" spans="1:5" ht="12.75" customHeight="1">
      <c r="A201" s="30" t="s">
        <v>56</v>
      </c>
      <c r="E201" s="31" t="s">
        <v>199</v>
      </c>
    </row>
    <row r="202" spans="1:5" ht="12.75" customHeight="1">
      <c r="A202" s="30" t="s">
        <v>57</v>
      </c>
      <c r="E202" s="32" t="s">
        <v>4</v>
      </c>
    </row>
    <row r="203" spans="5:5" ht="12.75" customHeight="1">
      <c r="E203" s="31" t="s">
        <v>67</v>
      </c>
    </row>
    <row r="204" spans="1:16" ht="12.75" customHeight="1">
      <c r="A204" t="s">
        <v>50</v>
      </c>
      <c s="6" t="s">
        <v>209</v>
      </c>
      <c s="6" t="s">
        <v>201</v>
      </c>
      <c t="s">
        <v>4</v>
      </c>
      <c s="26" t="s">
        <v>202</v>
      </c>
      <c s="27" t="s">
        <v>98</v>
      </c>
      <c s="28">
        <v>4</v>
      </c>
      <c s="27">
        <v>0</v>
      </c>
      <c s="27">
        <f>ROUND(G204*H204,6)</f>
      </c>
      <c r="L204" s="29">
        <v>0</v>
      </c>
      <c s="24">
        <f>ROUND(ROUND(L204,2)*ROUND(G204,3),2)</f>
      </c>
      <c s="27" t="s">
        <v>55</v>
      </c>
      <c>
        <f>(M204*21)/100</f>
      </c>
      <c t="s">
        <v>27</v>
      </c>
    </row>
    <row r="205" spans="1:5" ht="12.75" customHeight="1">
      <c r="A205" s="30" t="s">
        <v>56</v>
      </c>
      <c r="E205" s="31" t="s">
        <v>202</v>
      </c>
    </row>
    <row r="206" spans="1:5" ht="12.75" customHeight="1">
      <c r="A206" s="30" t="s">
        <v>57</v>
      </c>
      <c r="E206" s="32" t="s">
        <v>4</v>
      </c>
    </row>
    <row r="207" spans="5:5" ht="12.75" customHeight="1">
      <c r="E207" s="31" t="s">
        <v>67</v>
      </c>
    </row>
    <row r="208" spans="1:16" ht="12.75" customHeight="1">
      <c r="A208" t="s">
        <v>50</v>
      </c>
      <c s="6" t="s">
        <v>212</v>
      </c>
      <c s="6" t="s">
        <v>204</v>
      </c>
      <c t="s">
        <v>4</v>
      </c>
      <c s="26" t="s">
        <v>205</v>
      </c>
      <c s="27" t="s">
        <v>98</v>
      </c>
      <c s="28">
        <v>2</v>
      </c>
      <c s="27">
        <v>0</v>
      </c>
      <c s="27">
        <f>ROUND(G208*H208,6)</f>
      </c>
      <c r="L208" s="29">
        <v>0</v>
      </c>
      <c s="24">
        <f>ROUND(ROUND(L208,2)*ROUND(G208,3),2)</f>
      </c>
      <c s="27" t="s">
        <v>55</v>
      </c>
      <c>
        <f>(M208*21)/100</f>
      </c>
      <c t="s">
        <v>27</v>
      </c>
    </row>
    <row r="209" spans="1:5" ht="12.75" customHeight="1">
      <c r="A209" s="30" t="s">
        <v>56</v>
      </c>
      <c r="E209" s="31" t="s">
        <v>205</v>
      </c>
    </row>
    <row r="210" spans="1:5" ht="12.75" customHeight="1">
      <c r="A210" s="30" t="s">
        <v>57</v>
      </c>
      <c r="E210" s="32" t="s">
        <v>4</v>
      </c>
    </row>
    <row r="211" spans="5:5" ht="12.75" customHeight="1">
      <c r="E211" s="31" t="s">
        <v>67</v>
      </c>
    </row>
    <row r="212" spans="1:16" ht="12.75" customHeight="1">
      <c r="A212" t="s">
        <v>50</v>
      </c>
      <c s="6" t="s">
        <v>215</v>
      </c>
      <c s="6" t="s">
        <v>336</v>
      </c>
      <c t="s">
        <v>4</v>
      </c>
      <c s="26" t="s">
        <v>337</v>
      </c>
      <c s="27" t="s">
        <v>98</v>
      </c>
      <c s="28">
        <v>8</v>
      </c>
      <c s="27">
        <v>0</v>
      </c>
      <c s="27">
        <f>ROUND(G212*H212,6)</f>
      </c>
      <c r="L212" s="29">
        <v>0</v>
      </c>
      <c s="24">
        <f>ROUND(ROUND(L212,2)*ROUND(G212,3),2)</f>
      </c>
      <c s="27" t="s">
        <v>55</v>
      </c>
      <c>
        <f>(M212*21)/100</f>
      </c>
      <c t="s">
        <v>27</v>
      </c>
    </row>
    <row r="213" spans="1:5" ht="12.75" customHeight="1">
      <c r="A213" s="30" t="s">
        <v>56</v>
      </c>
      <c r="E213" s="31" t="s">
        <v>337</v>
      </c>
    </row>
    <row r="214" spans="1:5" ht="12.75" customHeight="1">
      <c r="A214" s="30" t="s">
        <v>57</v>
      </c>
      <c r="E214" s="32" t="s">
        <v>4</v>
      </c>
    </row>
    <row r="215" spans="5:5" ht="12.75" customHeight="1">
      <c r="E215" s="31" t="s">
        <v>67</v>
      </c>
    </row>
    <row r="216" spans="1:16" ht="12.75" customHeight="1">
      <c r="A216" t="s">
        <v>50</v>
      </c>
      <c s="6" t="s">
        <v>218</v>
      </c>
      <c s="6" t="s">
        <v>338</v>
      </c>
      <c t="s">
        <v>4</v>
      </c>
      <c s="26" t="s">
        <v>339</v>
      </c>
      <c s="27" t="s">
        <v>98</v>
      </c>
      <c s="28">
        <v>8</v>
      </c>
      <c s="27">
        <v>0</v>
      </c>
      <c s="27">
        <f>ROUND(G216*H216,6)</f>
      </c>
      <c r="L216" s="29">
        <v>0</v>
      </c>
      <c s="24">
        <f>ROUND(ROUND(L216,2)*ROUND(G216,3),2)</f>
      </c>
      <c s="27" t="s">
        <v>55</v>
      </c>
      <c>
        <f>(M216*21)/100</f>
      </c>
      <c t="s">
        <v>27</v>
      </c>
    </row>
    <row r="217" spans="1:5" ht="12.75" customHeight="1">
      <c r="A217" s="30" t="s">
        <v>56</v>
      </c>
      <c r="E217" s="31" t="s">
        <v>339</v>
      </c>
    </row>
    <row r="218" spans="1:5" ht="12.75" customHeight="1">
      <c r="A218" s="30" t="s">
        <v>57</v>
      </c>
      <c r="E218" s="32" t="s">
        <v>4</v>
      </c>
    </row>
    <row r="219" spans="5:5" ht="12.75" customHeight="1">
      <c r="E219" s="31" t="s">
        <v>67</v>
      </c>
    </row>
    <row r="220" spans="1:16" ht="12.75" customHeight="1">
      <c r="A220" t="s">
        <v>50</v>
      </c>
      <c s="6" t="s">
        <v>221</v>
      </c>
      <c s="6" t="s">
        <v>340</v>
      </c>
      <c t="s">
        <v>4</v>
      </c>
      <c s="26" t="s">
        <v>341</v>
      </c>
      <c s="27" t="s">
        <v>98</v>
      </c>
      <c s="28">
        <v>4</v>
      </c>
      <c s="27">
        <v>0</v>
      </c>
      <c s="27">
        <f>ROUND(G220*H220,6)</f>
      </c>
      <c r="L220" s="29">
        <v>0</v>
      </c>
      <c s="24">
        <f>ROUND(ROUND(L220,2)*ROUND(G220,3),2)</f>
      </c>
      <c s="27" t="s">
        <v>55</v>
      </c>
      <c>
        <f>(M220*21)/100</f>
      </c>
      <c t="s">
        <v>27</v>
      </c>
    </row>
    <row r="221" spans="1:5" ht="12.75" customHeight="1">
      <c r="A221" s="30" t="s">
        <v>56</v>
      </c>
      <c r="E221" s="31" t="s">
        <v>341</v>
      </c>
    </row>
    <row r="222" spans="1:5" ht="12.75" customHeight="1">
      <c r="A222" s="30" t="s">
        <v>57</v>
      </c>
      <c r="E222" s="32" t="s">
        <v>4</v>
      </c>
    </row>
    <row r="223" spans="5:5" ht="12.75" customHeight="1">
      <c r="E223" s="31" t="s">
        <v>67</v>
      </c>
    </row>
    <row r="224" spans="1:16" ht="12.75" customHeight="1">
      <c r="A224" t="s">
        <v>50</v>
      </c>
      <c s="6" t="s">
        <v>224</v>
      </c>
      <c s="6" t="s">
        <v>342</v>
      </c>
      <c t="s">
        <v>4</v>
      </c>
      <c s="26" t="s">
        <v>343</v>
      </c>
      <c s="27" t="s">
        <v>98</v>
      </c>
      <c s="28">
        <v>4</v>
      </c>
      <c s="27">
        <v>0</v>
      </c>
      <c s="27">
        <f>ROUND(G224*H224,6)</f>
      </c>
      <c r="L224" s="29">
        <v>0</v>
      </c>
      <c s="24">
        <f>ROUND(ROUND(L224,2)*ROUND(G224,3),2)</f>
      </c>
      <c s="27" t="s">
        <v>55</v>
      </c>
      <c>
        <f>(M224*21)/100</f>
      </c>
      <c t="s">
        <v>27</v>
      </c>
    </row>
    <row r="225" spans="1:5" ht="12.75" customHeight="1">
      <c r="A225" s="30" t="s">
        <v>56</v>
      </c>
      <c r="E225" s="31" t="s">
        <v>343</v>
      </c>
    </row>
    <row r="226" spans="1:5" ht="12.75" customHeight="1">
      <c r="A226" s="30" t="s">
        <v>57</v>
      </c>
      <c r="E226" s="32" t="s">
        <v>4</v>
      </c>
    </row>
    <row r="227" spans="5:5" ht="12.75" customHeight="1">
      <c r="E227" s="31" t="s">
        <v>67</v>
      </c>
    </row>
    <row r="228" spans="1:16" ht="12.75" customHeight="1">
      <c r="A228" t="s">
        <v>50</v>
      </c>
      <c s="6" t="s">
        <v>227</v>
      </c>
      <c s="6" t="s">
        <v>344</v>
      </c>
      <c t="s">
        <v>4</v>
      </c>
      <c s="26" t="s">
        <v>345</v>
      </c>
      <c s="27" t="s">
        <v>98</v>
      </c>
      <c s="28">
        <v>2</v>
      </c>
      <c s="27">
        <v>0</v>
      </c>
      <c s="27">
        <f>ROUND(G228*H228,6)</f>
      </c>
      <c r="L228" s="29">
        <v>0</v>
      </c>
      <c s="24">
        <f>ROUND(ROUND(L228,2)*ROUND(G228,3),2)</f>
      </c>
      <c s="27" t="s">
        <v>55</v>
      </c>
      <c>
        <f>(M228*21)/100</f>
      </c>
      <c t="s">
        <v>27</v>
      </c>
    </row>
    <row r="229" spans="1:5" ht="12.75" customHeight="1">
      <c r="A229" s="30" t="s">
        <v>56</v>
      </c>
      <c r="E229" s="31" t="s">
        <v>345</v>
      </c>
    </row>
    <row r="230" spans="1:5" ht="12.75" customHeight="1">
      <c r="A230" s="30" t="s">
        <v>57</v>
      </c>
      <c r="E230" s="32" t="s">
        <v>4</v>
      </c>
    </row>
    <row r="231" spans="5:5" ht="12.75" customHeight="1">
      <c r="E231" s="31" t="s">
        <v>67</v>
      </c>
    </row>
    <row r="232" spans="1:16" ht="12.75" customHeight="1">
      <c r="A232" t="s">
        <v>50</v>
      </c>
      <c s="6" t="s">
        <v>230</v>
      </c>
      <c s="6" t="s">
        <v>346</v>
      </c>
      <c t="s">
        <v>4</v>
      </c>
      <c s="26" t="s">
        <v>347</v>
      </c>
      <c s="27" t="s">
        <v>98</v>
      </c>
      <c s="28">
        <v>2</v>
      </c>
      <c s="27">
        <v>0</v>
      </c>
      <c s="27">
        <f>ROUND(G232*H232,6)</f>
      </c>
      <c r="L232" s="29">
        <v>0</v>
      </c>
      <c s="24">
        <f>ROUND(ROUND(L232,2)*ROUND(G232,3),2)</f>
      </c>
      <c s="27" t="s">
        <v>55</v>
      </c>
      <c>
        <f>(M232*21)/100</f>
      </c>
      <c t="s">
        <v>27</v>
      </c>
    </row>
    <row r="233" spans="1:5" ht="12.75" customHeight="1">
      <c r="A233" s="30" t="s">
        <v>56</v>
      </c>
      <c r="E233" s="31" t="s">
        <v>347</v>
      </c>
    </row>
    <row r="234" spans="1:5" ht="12.75" customHeight="1">
      <c r="A234" s="30" t="s">
        <v>57</v>
      </c>
      <c r="E234" s="32" t="s">
        <v>4</v>
      </c>
    </row>
    <row r="235" spans="5:5" ht="12.75" customHeight="1">
      <c r="E235" s="31" t="s">
        <v>67</v>
      </c>
    </row>
    <row r="236" spans="1:16" ht="12.75" customHeight="1">
      <c r="A236" t="s">
        <v>50</v>
      </c>
      <c s="6" t="s">
        <v>233</v>
      </c>
      <c s="6" t="s">
        <v>348</v>
      </c>
      <c t="s">
        <v>4</v>
      </c>
      <c s="26" t="s">
        <v>349</v>
      </c>
      <c s="27" t="s">
        <v>98</v>
      </c>
      <c s="28">
        <v>1</v>
      </c>
      <c s="27">
        <v>0</v>
      </c>
      <c s="27">
        <f>ROUND(G236*H236,6)</f>
      </c>
      <c r="L236" s="29">
        <v>0</v>
      </c>
      <c s="24">
        <f>ROUND(ROUND(L236,2)*ROUND(G236,3),2)</f>
      </c>
      <c s="27" t="s">
        <v>55</v>
      </c>
      <c>
        <f>(M236*21)/100</f>
      </c>
      <c t="s">
        <v>27</v>
      </c>
    </row>
    <row r="237" spans="1:5" ht="12.75" customHeight="1">
      <c r="A237" s="30" t="s">
        <v>56</v>
      </c>
      <c r="E237" s="31" t="s">
        <v>349</v>
      </c>
    </row>
    <row r="238" spans="1:5" ht="12.75" customHeight="1">
      <c r="A238" s="30" t="s">
        <v>57</v>
      </c>
      <c r="E238" s="32" t="s">
        <v>4</v>
      </c>
    </row>
    <row r="239" spans="5:5" ht="12.75" customHeight="1">
      <c r="E239" s="31" t="s">
        <v>67</v>
      </c>
    </row>
    <row r="240" spans="1:16" ht="12.75" customHeight="1">
      <c r="A240" t="s">
        <v>50</v>
      </c>
      <c s="6" t="s">
        <v>236</v>
      </c>
      <c s="6" t="s">
        <v>350</v>
      </c>
      <c t="s">
        <v>4</v>
      </c>
      <c s="26" t="s">
        <v>351</v>
      </c>
      <c s="27" t="s">
        <v>98</v>
      </c>
      <c s="28">
        <v>1</v>
      </c>
      <c s="27">
        <v>0</v>
      </c>
      <c s="27">
        <f>ROUND(G240*H240,6)</f>
      </c>
      <c r="L240" s="29">
        <v>0</v>
      </c>
      <c s="24">
        <f>ROUND(ROUND(L240,2)*ROUND(G240,3),2)</f>
      </c>
      <c s="27" t="s">
        <v>55</v>
      </c>
      <c>
        <f>(M240*21)/100</f>
      </c>
      <c t="s">
        <v>27</v>
      </c>
    </row>
    <row r="241" spans="1:5" ht="12.75" customHeight="1">
      <c r="A241" s="30" t="s">
        <v>56</v>
      </c>
      <c r="E241" s="31" t="s">
        <v>351</v>
      </c>
    </row>
    <row r="242" spans="1:5" ht="12.75" customHeight="1">
      <c r="A242" s="30" t="s">
        <v>57</v>
      </c>
      <c r="E242" s="32" t="s">
        <v>4</v>
      </c>
    </row>
    <row r="243" spans="5:5" ht="12.75" customHeight="1">
      <c r="E243" s="31" t="s">
        <v>67</v>
      </c>
    </row>
    <row r="244" spans="1:16" ht="12.75" customHeight="1">
      <c r="A244" t="s">
        <v>50</v>
      </c>
      <c s="6" t="s">
        <v>239</v>
      </c>
      <c s="6" t="s">
        <v>352</v>
      </c>
      <c t="s">
        <v>4</v>
      </c>
      <c s="26" t="s">
        <v>353</v>
      </c>
      <c s="27" t="s">
        <v>98</v>
      </c>
      <c s="28">
        <v>5</v>
      </c>
      <c s="27">
        <v>0</v>
      </c>
      <c s="27">
        <f>ROUND(G244*H244,6)</f>
      </c>
      <c r="L244" s="29">
        <v>0</v>
      </c>
      <c s="24">
        <f>ROUND(ROUND(L244,2)*ROUND(G244,3),2)</f>
      </c>
      <c s="27" t="s">
        <v>55</v>
      </c>
      <c>
        <f>(M244*21)/100</f>
      </c>
      <c t="s">
        <v>27</v>
      </c>
    </row>
    <row r="245" spans="1:5" ht="12.75" customHeight="1">
      <c r="A245" s="30" t="s">
        <v>56</v>
      </c>
      <c r="E245" s="31" t="s">
        <v>353</v>
      </c>
    </row>
    <row r="246" spans="1:5" ht="12.75" customHeight="1">
      <c r="A246" s="30" t="s">
        <v>57</v>
      </c>
      <c r="E246" s="32" t="s">
        <v>4</v>
      </c>
    </row>
    <row r="247" spans="5:5" ht="12.75" customHeight="1">
      <c r="E247" s="31" t="s">
        <v>67</v>
      </c>
    </row>
    <row r="248" spans="1:16" ht="12.75" customHeight="1">
      <c r="A248" t="s">
        <v>50</v>
      </c>
      <c s="6" t="s">
        <v>243</v>
      </c>
      <c s="6" t="s">
        <v>354</v>
      </c>
      <c t="s">
        <v>4</v>
      </c>
      <c s="26" t="s">
        <v>355</v>
      </c>
      <c s="27" t="s">
        <v>98</v>
      </c>
      <c s="28">
        <v>5</v>
      </c>
      <c s="27">
        <v>0</v>
      </c>
      <c s="27">
        <f>ROUND(G248*H248,6)</f>
      </c>
      <c r="L248" s="29">
        <v>0</v>
      </c>
      <c s="24">
        <f>ROUND(ROUND(L248,2)*ROUND(G248,3),2)</f>
      </c>
      <c s="27" t="s">
        <v>55</v>
      </c>
      <c>
        <f>(M248*21)/100</f>
      </c>
      <c t="s">
        <v>27</v>
      </c>
    </row>
    <row r="249" spans="1:5" ht="12.75" customHeight="1">
      <c r="A249" s="30" t="s">
        <v>56</v>
      </c>
      <c r="E249" s="31" t="s">
        <v>355</v>
      </c>
    </row>
    <row r="250" spans="1:5" ht="12.75" customHeight="1">
      <c r="A250" s="30" t="s">
        <v>57</v>
      </c>
      <c r="E250" s="32" t="s">
        <v>4</v>
      </c>
    </row>
    <row r="251" spans="5:5" ht="12.75" customHeight="1">
      <c r="E251" s="31" t="s">
        <v>67</v>
      </c>
    </row>
    <row r="252" spans="1:16" ht="12.75" customHeight="1">
      <c r="A252" t="s">
        <v>50</v>
      </c>
      <c s="6" t="s">
        <v>246</v>
      </c>
      <c s="6" t="s">
        <v>356</v>
      </c>
      <c t="s">
        <v>4</v>
      </c>
      <c s="26" t="s">
        <v>357</v>
      </c>
      <c s="27" t="s">
        <v>98</v>
      </c>
      <c s="28">
        <v>50</v>
      </c>
      <c s="27">
        <v>0</v>
      </c>
      <c s="27">
        <f>ROUND(G252*H252,6)</f>
      </c>
      <c r="L252" s="29">
        <v>0</v>
      </c>
      <c s="24">
        <f>ROUND(ROUND(L252,2)*ROUND(G252,3),2)</f>
      </c>
      <c s="27" t="s">
        <v>55</v>
      </c>
      <c>
        <f>(M252*21)/100</f>
      </c>
      <c t="s">
        <v>27</v>
      </c>
    </row>
    <row r="253" spans="1:5" ht="12.75" customHeight="1">
      <c r="A253" s="30" t="s">
        <v>56</v>
      </c>
      <c r="E253" s="31" t="s">
        <v>357</v>
      </c>
    </row>
    <row r="254" spans="1:5" ht="12.75" customHeight="1">
      <c r="A254" s="30" t="s">
        <v>57</v>
      </c>
      <c r="E254" s="32" t="s">
        <v>4</v>
      </c>
    </row>
    <row r="255" spans="5:5" ht="12.75" customHeight="1">
      <c r="E255" s="31" t="s">
        <v>67</v>
      </c>
    </row>
    <row r="256" spans="1:16" ht="12.75" customHeight="1">
      <c r="A256" t="s">
        <v>50</v>
      </c>
      <c s="6" t="s">
        <v>249</v>
      </c>
      <c s="6" t="s">
        <v>358</v>
      </c>
      <c t="s">
        <v>4</v>
      </c>
      <c s="26" t="s">
        <v>359</v>
      </c>
      <c s="27" t="s">
        <v>98</v>
      </c>
      <c s="28">
        <v>50</v>
      </c>
      <c s="27">
        <v>0</v>
      </c>
      <c s="27">
        <f>ROUND(G256*H256,6)</f>
      </c>
      <c r="L256" s="29">
        <v>0</v>
      </c>
      <c s="24">
        <f>ROUND(ROUND(L256,2)*ROUND(G256,3),2)</f>
      </c>
      <c s="27" t="s">
        <v>55</v>
      </c>
      <c>
        <f>(M256*21)/100</f>
      </c>
      <c t="s">
        <v>27</v>
      </c>
    </row>
    <row r="257" spans="1:5" ht="12.75" customHeight="1">
      <c r="A257" s="30" t="s">
        <v>56</v>
      </c>
      <c r="E257" s="31" t="s">
        <v>359</v>
      </c>
    </row>
    <row r="258" spans="1:5" ht="12.75" customHeight="1">
      <c r="A258" s="30" t="s">
        <v>57</v>
      </c>
      <c r="E258" s="32" t="s">
        <v>4</v>
      </c>
    </row>
    <row r="259" spans="5:5" ht="12.75" customHeight="1">
      <c r="E259" s="31" t="s">
        <v>67</v>
      </c>
    </row>
    <row r="260" spans="1:16" ht="12.75" customHeight="1">
      <c r="A260" t="s">
        <v>50</v>
      </c>
      <c s="6" t="s">
        <v>252</v>
      </c>
      <c s="6" t="s">
        <v>360</v>
      </c>
      <c t="s">
        <v>4</v>
      </c>
      <c s="26" t="s">
        <v>361</v>
      </c>
      <c s="27" t="s">
        <v>98</v>
      </c>
      <c s="28">
        <v>5</v>
      </c>
      <c s="27">
        <v>0</v>
      </c>
      <c s="27">
        <f>ROUND(G260*H260,6)</f>
      </c>
      <c r="L260" s="29">
        <v>0</v>
      </c>
      <c s="24">
        <f>ROUND(ROUND(L260,2)*ROUND(G260,3),2)</f>
      </c>
      <c s="27" t="s">
        <v>55</v>
      </c>
      <c>
        <f>(M260*21)/100</f>
      </c>
      <c t="s">
        <v>27</v>
      </c>
    </row>
    <row r="261" spans="1:5" ht="12.75" customHeight="1">
      <c r="A261" s="30" t="s">
        <v>56</v>
      </c>
      <c r="E261" s="31" t="s">
        <v>361</v>
      </c>
    </row>
    <row r="262" spans="1:5" ht="12.75" customHeight="1">
      <c r="A262" s="30" t="s">
        <v>57</v>
      </c>
      <c r="E262" s="32" t="s">
        <v>4</v>
      </c>
    </row>
    <row r="263" spans="5:5" ht="12.75" customHeight="1">
      <c r="E263" s="31" t="s">
        <v>67</v>
      </c>
    </row>
    <row r="264" spans="1:16" ht="12.75" customHeight="1">
      <c r="A264" t="s">
        <v>50</v>
      </c>
      <c s="6" t="s">
        <v>255</v>
      </c>
      <c s="6" t="s">
        <v>362</v>
      </c>
      <c t="s">
        <v>4</v>
      </c>
      <c s="26" t="s">
        <v>363</v>
      </c>
      <c s="27" t="s">
        <v>98</v>
      </c>
      <c s="28">
        <v>5</v>
      </c>
      <c s="27">
        <v>0</v>
      </c>
      <c s="27">
        <f>ROUND(G264*H264,6)</f>
      </c>
      <c r="L264" s="29">
        <v>0</v>
      </c>
      <c s="24">
        <f>ROUND(ROUND(L264,2)*ROUND(G264,3),2)</f>
      </c>
      <c s="27" t="s">
        <v>55</v>
      </c>
      <c>
        <f>(M264*21)/100</f>
      </c>
      <c t="s">
        <v>27</v>
      </c>
    </row>
    <row r="265" spans="1:5" ht="12.75" customHeight="1">
      <c r="A265" s="30" t="s">
        <v>56</v>
      </c>
      <c r="E265" s="31" t="s">
        <v>363</v>
      </c>
    </row>
    <row r="266" spans="1:5" ht="12.75" customHeight="1">
      <c r="A266" s="30" t="s">
        <v>57</v>
      </c>
      <c r="E266" s="32" t="s">
        <v>4</v>
      </c>
    </row>
    <row r="267" spans="5:5" ht="12.75" customHeight="1">
      <c r="E267" s="31" t="s">
        <v>67</v>
      </c>
    </row>
    <row r="268" spans="1:16" ht="12.75" customHeight="1">
      <c r="A268" t="s">
        <v>50</v>
      </c>
      <c s="6" t="s">
        <v>258</v>
      </c>
      <c s="6" t="s">
        <v>364</v>
      </c>
      <c t="s">
        <v>4</v>
      </c>
      <c s="26" t="s">
        <v>365</v>
      </c>
      <c s="27" t="s">
        <v>82</v>
      </c>
      <c s="28">
        <v>360</v>
      </c>
      <c s="27">
        <v>0</v>
      </c>
      <c s="27">
        <f>ROUND(G268*H268,6)</f>
      </c>
      <c r="L268" s="29">
        <v>0</v>
      </c>
      <c s="24">
        <f>ROUND(ROUND(L268,2)*ROUND(G268,3),2)</f>
      </c>
      <c s="27" t="s">
        <v>55</v>
      </c>
      <c>
        <f>(M268*21)/100</f>
      </c>
      <c t="s">
        <v>27</v>
      </c>
    </row>
    <row r="269" spans="1:5" ht="12.75" customHeight="1">
      <c r="A269" s="30" t="s">
        <v>56</v>
      </c>
      <c r="E269" s="31" t="s">
        <v>365</v>
      </c>
    </row>
    <row r="270" spans="1:5" ht="12.75" customHeight="1">
      <c r="A270" s="30" t="s">
        <v>57</v>
      </c>
      <c r="E270" s="32" t="s">
        <v>4</v>
      </c>
    </row>
    <row r="271" spans="5:5" ht="12.75" customHeight="1">
      <c r="E271" s="31" t="s">
        <v>67</v>
      </c>
    </row>
    <row r="272" spans="1:16" ht="12.75" customHeight="1">
      <c r="A272" t="s">
        <v>50</v>
      </c>
      <c s="6" t="s">
        <v>261</v>
      </c>
      <c s="6" t="s">
        <v>366</v>
      </c>
      <c t="s">
        <v>4</v>
      </c>
      <c s="26" t="s">
        <v>367</v>
      </c>
      <c s="27" t="s">
        <v>82</v>
      </c>
      <c s="28">
        <v>50</v>
      </c>
      <c s="27">
        <v>0</v>
      </c>
      <c s="27">
        <f>ROUND(G272*H272,6)</f>
      </c>
      <c r="L272" s="29">
        <v>0</v>
      </c>
      <c s="24">
        <f>ROUND(ROUND(L272,2)*ROUND(G272,3),2)</f>
      </c>
      <c s="27" t="s">
        <v>55</v>
      </c>
      <c>
        <f>(M272*21)/100</f>
      </c>
      <c t="s">
        <v>27</v>
      </c>
    </row>
    <row r="273" spans="1:5" ht="12.75" customHeight="1">
      <c r="A273" s="30" t="s">
        <v>56</v>
      </c>
      <c r="E273" s="31" t="s">
        <v>367</v>
      </c>
    </row>
    <row r="274" spans="1:5" ht="12.75" customHeight="1">
      <c r="A274" s="30" t="s">
        <v>57</v>
      </c>
      <c r="E274" s="32" t="s">
        <v>4</v>
      </c>
    </row>
    <row r="275" spans="5:5" ht="12.75" customHeight="1">
      <c r="E275" s="31" t="s">
        <v>67</v>
      </c>
    </row>
    <row r="276" spans="1:16" ht="12.75" customHeight="1">
      <c r="A276" t="s">
        <v>50</v>
      </c>
      <c s="6" t="s">
        <v>265</v>
      </c>
      <c s="6" t="s">
        <v>368</v>
      </c>
      <c t="s">
        <v>4</v>
      </c>
      <c s="26" t="s">
        <v>369</v>
      </c>
      <c s="27" t="s">
        <v>98</v>
      </c>
      <c s="28">
        <v>10</v>
      </c>
      <c s="27">
        <v>0</v>
      </c>
      <c s="27">
        <f>ROUND(G276*H276,6)</f>
      </c>
      <c r="L276" s="29">
        <v>0</v>
      </c>
      <c s="24">
        <f>ROUND(ROUND(L276,2)*ROUND(G276,3),2)</f>
      </c>
      <c s="27" t="s">
        <v>55</v>
      </c>
      <c>
        <f>(M276*21)/100</f>
      </c>
      <c t="s">
        <v>27</v>
      </c>
    </row>
    <row r="277" spans="1:5" ht="12.75" customHeight="1">
      <c r="A277" s="30" t="s">
        <v>56</v>
      </c>
      <c r="E277" s="31" t="s">
        <v>369</v>
      </c>
    </row>
    <row r="278" spans="1:5" ht="12.75" customHeight="1">
      <c r="A278" s="30" t="s">
        <v>57</v>
      </c>
      <c r="E278" s="32" t="s">
        <v>4</v>
      </c>
    </row>
    <row r="279" spans="5:5" ht="12.75" customHeight="1">
      <c r="E279" s="31" t="s">
        <v>58</v>
      </c>
    </row>
    <row r="280" spans="1:16" ht="12.75" customHeight="1">
      <c r="A280" t="s">
        <v>50</v>
      </c>
      <c s="6" t="s">
        <v>370</v>
      </c>
      <c s="6" t="s">
        <v>371</v>
      </c>
      <c t="s">
        <v>4</v>
      </c>
      <c s="26" t="s">
        <v>372</v>
      </c>
      <c s="27" t="s">
        <v>82</v>
      </c>
      <c s="28">
        <v>60</v>
      </c>
      <c s="27">
        <v>0</v>
      </c>
      <c s="27">
        <f>ROUND(G280*H280,6)</f>
      </c>
      <c r="L280" s="29">
        <v>0</v>
      </c>
      <c s="24">
        <f>ROUND(ROUND(L280,2)*ROUND(G280,3),2)</f>
      </c>
      <c s="27" t="s">
        <v>55</v>
      </c>
      <c>
        <f>(M280*21)/100</f>
      </c>
      <c t="s">
        <v>27</v>
      </c>
    </row>
    <row r="281" spans="1:5" ht="12.75" customHeight="1">
      <c r="A281" s="30" t="s">
        <v>56</v>
      </c>
      <c r="E281" s="31" t="s">
        <v>372</v>
      </c>
    </row>
    <row r="282" spans="1:5" ht="12.75" customHeight="1">
      <c r="A282" s="30" t="s">
        <v>57</v>
      </c>
      <c r="E282" s="32" t="s">
        <v>4</v>
      </c>
    </row>
    <row r="283" spans="5:5" ht="12.75" customHeight="1">
      <c r="E283" s="31" t="s">
        <v>67</v>
      </c>
    </row>
    <row r="284" spans="1:16" ht="12.75" customHeight="1">
      <c r="A284" t="s">
        <v>50</v>
      </c>
      <c s="6" t="s">
        <v>373</v>
      </c>
      <c s="6" t="s">
        <v>374</v>
      </c>
      <c t="s">
        <v>4</v>
      </c>
      <c s="26" t="s">
        <v>375</v>
      </c>
      <c s="27" t="s">
        <v>98</v>
      </c>
      <c s="28">
        <v>20</v>
      </c>
      <c s="27">
        <v>0</v>
      </c>
      <c s="27">
        <f>ROUND(G284*H284,6)</f>
      </c>
      <c r="L284" s="29">
        <v>0</v>
      </c>
      <c s="24">
        <f>ROUND(ROUND(L284,2)*ROUND(G284,3),2)</f>
      </c>
      <c s="27" t="s">
        <v>55</v>
      </c>
      <c>
        <f>(M284*21)/100</f>
      </c>
      <c t="s">
        <v>27</v>
      </c>
    </row>
    <row r="285" spans="1:5" ht="12.75" customHeight="1">
      <c r="A285" s="30" t="s">
        <v>56</v>
      </c>
      <c r="E285" s="31" t="s">
        <v>375</v>
      </c>
    </row>
    <row r="286" spans="1:5" ht="12.75" customHeight="1">
      <c r="A286" s="30" t="s">
        <v>57</v>
      </c>
      <c r="E286" s="32" t="s">
        <v>4</v>
      </c>
    </row>
    <row r="287" spans="5:5" ht="12.75" customHeight="1">
      <c r="E287" s="31" t="s">
        <v>67</v>
      </c>
    </row>
    <row r="288" spans="1:16" ht="12.75" customHeight="1">
      <c r="A288" t="s">
        <v>50</v>
      </c>
      <c s="6" t="s">
        <v>376</v>
      </c>
      <c s="6" t="s">
        <v>377</v>
      </c>
      <c t="s">
        <v>4</v>
      </c>
      <c s="26" t="s">
        <v>378</v>
      </c>
      <c s="27" t="s">
        <v>98</v>
      </c>
      <c s="28">
        <v>36</v>
      </c>
      <c s="27">
        <v>0</v>
      </c>
      <c s="27">
        <f>ROUND(G288*H288,6)</f>
      </c>
      <c r="L288" s="29">
        <v>0</v>
      </c>
      <c s="24">
        <f>ROUND(ROUND(L288,2)*ROUND(G288,3),2)</f>
      </c>
      <c s="27" t="s">
        <v>55</v>
      </c>
      <c>
        <f>(M288*21)/100</f>
      </c>
      <c t="s">
        <v>27</v>
      </c>
    </row>
    <row r="289" spans="1:5" ht="12.75" customHeight="1">
      <c r="A289" s="30" t="s">
        <v>56</v>
      </c>
      <c r="E289" s="31" t="s">
        <v>378</v>
      </c>
    </row>
    <row r="290" spans="1:5" ht="12.75" customHeight="1">
      <c r="A290" s="30" t="s">
        <v>57</v>
      </c>
      <c r="E290" s="32" t="s">
        <v>4</v>
      </c>
    </row>
    <row r="291" spans="5:5" ht="12.75" customHeight="1">
      <c r="E291" s="31" t="s">
        <v>67</v>
      </c>
    </row>
    <row r="292" spans="1:16" ht="12.75" customHeight="1">
      <c r="A292" t="s">
        <v>50</v>
      </c>
      <c s="6" t="s">
        <v>379</v>
      </c>
      <c s="6" t="s">
        <v>380</v>
      </c>
      <c t="s">
        <v>4</v>
      </c>
      <c s="26" t="s">
        <v>381</v>
      </c>
      <c s="27" t="s">
        <v>98</v>
      </c>
      <c s="28">
        <v>6</v>
      </c>
      <c s="27">
        <v>0</v>
      </c>
      <c s="27">
        <f>ROUND(G292*H292,6)</f>
      </c>
      <c r="L292" s="29">
        <v>0</v>
      </c>
      <c s="24">
        <f>ROUND(ROUND(L292,2)*ROUND(G292,3),2)</f>
      </c>
      <c s="27" t="s">
        <v>55</v>
      </c>
      <c>
        <f>(M292*21)/100</f>
      </c>
      <c t="s">
        <v>27</v>
      </c>
    </row>
    <row r="293" spans="1:5" ht="12.75" customHeight="1">
      <c r="A293" s="30" t="s">
        <v>56</v>
      </c>
      <c r="E293" s="31" t="s">
        <v>381</v>
      </c>
    </row>
    <row r="294" spans="1:5" ht="12.75" customHeight="1">
      <c r="A294" s="30" t="s">
        <v>57</v>
      </c>
      <c r="E294" s="32" t="s">
        <v>4</v>
      </c>
    </row>
    <row r="295" spans="5:5" ht="12.75" customHeight="1">
      <c r="E295" s="31" t="s">
        <v>67</v>
      </c>
    </row>
    <row r="296" spans="1:16" ht="12.75" customHeight="1">
      <c r="A296" t="s">
        <v>50</v>
      </c>
      <c s="6" t="s">
        <v>382</v>
      </c>
      <c s="6" t="s">
        <v>383</v>
      </c>
      <c t="s">
        <v>4</v>
      </c>
      <c s="26" t="s">
        <v>384</v>
      </c>
      <c s="27" t="s">
        <v>98</v>
      </c>
      <c s="28">
        <v>6</v>
      </c>
      <c s="27">
        <v>0</v>
      </c>
      <c s="27">
        <f>ROUND(G296*H296,6)</f>
      </c>
      <c r="L296" s="29">
        <v>0</v>
      </c>
      <c s="24">
        <f>ROUND(ROUND(L296,2)*ROUND(G296,3),2)</f>
      </c>
      <c s="27" t="s">
        <v>55</v>
      </c>
      <c>
        <f>(M296*21)/100</f>
      </c>
      <c t="s">
        <v>27</v>
      </c>
    </row>
    <row r="297" spans="1:5" ht="12.75" customHeight="1">
      <c r="A297" s="30" t="s">
        <v>56</v>
      </c>
      <c r="E297" s="31" t="s">
        <v>384</v>
      </c>
    </row>
    <row r="298" spans="1:5" ht="12.75" customHeight="1">
      <c r="A298" s="30" t="s">
        <v>57</v>
      </c>
      <c r="E298" s="32" t="s">
        <v>4</v>
      </c>
    </row>
    <row r="299" spans="5:5" ht="12.75" customHeight="1">
      <c r="E299" s="31" t="s">
        <v>67</v>
      </c>
    </row>
    <row r="300" spans="1:16" ht="12.75" customHeight="1">
      <c r="A300" t="s">
        <v>50</v>
      </c>
      <c s="6" t="s">
        <v>385</v>
      </c>
      <c s="6" t="s">
        <v>207</v>
      </c>
      <c t="s">
        <v>4</v>
      </c>
      <c s="26" t="s">
        <v>208</v>
      </c>
      <c s="27" t="s">
        <v>98</v>
      </c>
      <c s="28">
        <v>4</v>
      </c>
      <c s="27">
        <v>0</v>
      </c>
      <c s="27">
        <f>ROUND(G300*H300,6)</f>
      </c>
      <c r="L300" s="29">
        <v>0</v>
      </c>
      <c s="24">
        <f>ROUND(ROUND(L300,2)*ROUND(G300,3),2)</f>
      </c>
      <c s="27" t="s">
        <v>55</v>
      </c>
      <c>
        <f>(M300*21)/100</f>
      </c>
      <c t="s">
        <v>27</v>
      </c>
    </row>
    <row r="301" spans="1:5" ht="12.75" customHeight="1">
      <c r="A301" s="30" t="s">
        <v>56</v>
      </c>
      <c r="E301" s="31" t="s">
        <v>208</v>
      </c>
    </row>
    <row r="302" spans="1:5" ht="12.75" customHeight="1">
      <c r="A302" s="30" t="s">
        <v>57</v>
      </c>
      <c r="E302" s="32" t="s">
        <v>4</v>
      </c>
    </row>
    <row r="303" spans="5:5" ht="12.75" customHeight="1">
      <c r="E303" s="31" t="s">
        <v>67</v>
      </c>
    </row>
    <row r="304" spans="1:16" ht="12.75" customHeight="1">
      <c r="A304" t="s">
        <v>50</v>
      </c>
      <c s="6" t="s">
        <v>386</v>
      </c>
      <c s="6" t="s">
        <v>210</v>
      </c>
      <c t="s">
        <v>4</v>
      </c>
      <c s="26" t="s">
        <v>211</v>
      </c>
      <c s="27" t="s">
        <v>98</v>
      </c>
      <c s="28">
        <v>2</v>
      </c>
      <c s="27">
        <v>0</v>
      </c>
      <c s="27">
        <f>ROUND(G304*H304,6)</f>
      </c>
      <c r="L304" s="29">
        <v>0</v>
      </c>
      <c s="24">
        <f>ROUND(ROUND(L304,2)*ROUND(G304,3),2)</f>
      </c>
      <c s="27" t="s">
        <v>55</v>
      </c>
      <c>
        <f>(M304*21)/100</f>
      </c>
      <c t="s">
        <v>27</v>
      </c>
    </row>
    <row r="305" spans="1:5" ht="12.75" customHeight="1">
      <c r="A305" s="30" t="s">
        <v>56</v>
      </c>
      <c r="E305" s="31" t="s">
        <v>211</v>
      </c>
    </row>
    <row r="306" spans="1:5" ht="12.75" customHeight="1">
      <c r="A306" s="30" t="s">
        <v>57</v>
      </c>
      <c r="E306" s="32" t="s">
        <v>4</v>
      </c>
    </row>
    <row r="307" spans="5:5" ht="12.75" customHeight="1">
      <c r="E307" s="31" t="s">
        <v>67</v>
      </c>
    </row>
    <row r="308" spans="1:16" ht="12.75" customHeight="1">
      <c r="A308" t="s">
        <v>50</v>
      </c>
      <c s="6" t="s">
        <v>387</v>
      </c>
      <c s="6" t="s">
        <v>213</v>
      </c>
      <c t="s">
        <v>4</v>
      </c>
      <c s="26" t="s">
        <v>214</v>
      </c>
      <c s="27" t="s">
        <v>98</v>
      </c>
      <c s="28">
        <v>50</v>
      </c>
      <c s="27">
        <v>0</v>
      </c>
      <c s="27">
        <f>ROUND(G308*H308,6)</f>
      </c>
      <c r="L308" s="29">
        <v>0</v>
      </c>
      <c s="24">
        <f>ROUND(ROUND(L308,2)*ROUND(G308,3),2)</f>
      </c>
      <c s="27" t="s">
        <v>55</v>
      </c>
      <c>
        <f>(M308*21)/100</f>
      </c>
      <c t="s">
        <v>27</v>
      </c>
    </row>
    <row r="309" spans="1:5" ht="12.75" customHeight="1">
      <c r="A309" s="30" t="s">
        <v>56</v>
      </c>
      <c r="E309" s="31" t="s">
        <v>214</v>
      </c>
    </row>
    <row r="310" spans="1:5" ht="12.75" customHeight="1">
      <c r="A310" s="30" t="s">
        <v>57</v>
      </c>
      <c r="E310" s="32" t="s">
        <v>4</v>
      </c>
    </row>
    <row r="311" spans="5:5" ht="12.75" customHeight="1">
      <c r="E311" s="31" t="s">
        <v>67</v>
      </c>
    </row>
    <row r="312" spans="1:16" ht="12.75" customHeight="1">
      <c r="A312" t="s">
        <v>50</v>
      </c>
      <c s="6" t="s">
        <v>388</v>
      </c>
      <c s="6" t="s">
        <v>216</v>
      </c>
      <c t="s">
        <v>4</v>
      </c>
      <c s="26" t="s">
        <v>217</v>
      </c>
      <c s="27" t="s">
        <v>98</v>
      </c>
      <c s="28">
        <v>50</v>
      </c>
      <c s="27">
        <v>0</v>
      </c>
      <c s="27">
        <f>ROUND(G312*H312,6)</f>
      </c>
      <c r="L312" s="29">
        <v>0</v>
      </c>
      <c s="24">
        <f>ROUND(ROUND(L312,2)*ROUND(G312,3),2)</f>
      </c>
      <c s="27" t="s">
        <v>55</v>
      </c>
      <c>
        <f>(M312*21)/100</f>
      </c>
      <c t="s">
        <v>27</v>
      </c>
    </row>
    <row r="313" spans="1:5" ht="12.75" customHeight="1">
      <c r="A313" s="30" t="s">
        <v>56</v>
      </c>
      <c r="E313" s="31" t="s">
        <v>217</v>
      </c>
    </row>
    <row r="314" spans="1:5" ht="12.75" customHeight="1">
      <c r="A314" s="30" t="s">
        <v>57</v>
      </c>
      <c r="E314" s="32" t="s">
        <v>4</v>
      </c>
    </row>
    <row r="315" spans="5:5" ht="12.75" customHeight="1">
      <c r="E315" s="31" t="s">
        <v>67</v>
      </c>
    </row>
    <row r="316" spans="1:16" ht="12.75" customHeight="1">
      <c r="A316" t="s">
        <v>50</v>
      </c>
      <c s="6" t="s">
        <v>389</v>
      </c>
      <c s="6" t="s">
        <v>219</v>
      </c>
      <c t="s">
        <v>4</v>
      </c>
      <c s="26" t="s">
        <v>220</v>
      </c>
      <c s="27" t="s">
        <v>98</v>
      </c>
      <c s="28">
        <v>50</v>
      </c>
      <c s="27">
        <v>0</v>
      </c>
      <c s="27">
        <f>ROUND(G316*H316,6)</f>
      </c>
      <c r="L316" s="29">
        <v>0</v>
      </c>
      <c s="24">
        <f>ROUND(ROUND(L316,2)*ROUND(G316,3),2)</f>
      </c>
      <c s="27" t="s">
        <v>55</v>
      </c>
      <c>
        <f>(M316*21)/100</f>
      </c>
      <c t="s">
        <v>27</v>
      </c>
    </row>
    <row r="317" spans="1:5" ht="12.75" customHeight="1">
      <c r="A317" s="30" t="s">
        <v>56</v>
      </c>
      <c r="E317" s="31" t="s">
        <v>220</v>
      </c>
    </row>
    <row r="318" spans="1:5" ht="12.75" customHeight="1">
      <c r="A318" s="30" t="s">
        <v>57</v>
      </c>
      <c r="E318" s="32" t="s">
        <v>4</v>
      </c>
    </row>
    <row r="319" spans="5:5" ht="12.75" customHeight="1">
      <c r="E319" s="31" t="s">
        <v>67</v>
      </c>
    </row>
    <row r="320" spans="1:16" ht="12.75" customHeight="1">
      <c r="A320" t="s">
        <v>50</v>
      </c>
      <c s="6" t="s">
        <v>390</v>
      </c>
      <c s="6" t="s">
        <v>222</v>
      </c>
      <c t="s">
        <v>4</v>
      </c>
      <c s="26" t="s">
        <v>223</v>
      </c>
      <c s="27" t="s">
        <v>98</v>
      </c>
      <c s="28">
        <v>50</v>
      </c>
      <c s="27">
        <v>0</v>
      </c>
      <c s="27">
        <f>ROUND(G320*H320,6)</f>
      </c>
      <c r="L320" s="29">
        <v>0</v>
      </c>
      <c s="24">
        <f>ROUND(ROUND(L320,2)*ROUND(G320,3),2)</f>
      </c>
      <c s="27" t="s">
        <v>55</v>
      </c>
      <c>
        <f>(M320*21)/100</f>
      </c>
      <c t="s">
        <v>27</v>
      </c>
    </row>
    <row r="321" spans="1:5" ht="12.75" customHeight="1">
      <c r="A321" s="30" t="s">
        <v>56</v>
      </c>
      <c r="E321" s="31" t="s">
        <v>223</v>
      </c>
    </row>
    <row r="322" spans="1:5" ht="12.75" customHeight="1">
      <c r="A322" s="30" t="s">
        <v>57</v>
      </c>
      <c r="E322" s="32" t="s">
        <v>4</v>
      </c>
    </row>
    <row r="323" spans="5:5" ht="12.75" customHeight="1">
      <c r="E323" s="31" t="s">
        <v>67</v>
      </c>
    </row>
    <row r="324" spans="1:16" ht="12.75" customHeight="1">
      <c r="A324" t="s">
        <v>50</v>
      </c>
      <c s="6" t="s">
        <v>391</v>
      </c>
      <c s="6" t="s">
        <v>392</v>
      </c>
      <c t="s">
        <v>4</v>
      </c>
      <c s="26" t="s">
        <v>393</v>
      </c>
      <c s="27" t="s">
        <v>98</v>
      </c>
      <c s="28">
        <v>6</v>
      </c>
      <c s="27">
        <v>0</v>
      </c>
      <c s="27">
        <f>ROUND(G324*H324,6)</f>
      </c>
      <c r="L324" s="29">
        <v>0</v>
      </c>
      <c s="24">
        <f>ROUND(ROUND(L324,2)*ROUND(G324,3),2)</f>
      </c>
      <c s="27" t="s">
        <v>55</v>
      </c>
      <c>
        <f>(M324*21)/100</f>
      </c>
      <c t="s">
        <v>27</v>
      </c>
    </row>
    <row r="325" spans="1:5" ht="12.75" customHeight="1">
      <c r="A325" s="30" t="s">
        <v>56</v>
      </c>
      <c r="E325" s="31" t="s">
        <v>393</v>
      </c>
    </row>
    <row r="326" spans="1:5" ht="12.75" customHeight="1">
      <c r="A326" s="30" t="s">
        <v>57</v>
      </c>
      <c r="E326" s="32" t="s">
        <v>4</v>
      </c>
    </row>
    <row r="327" spans="5:5" ht="12.75" customHeight="1">
      <c r="E327" s="31" t="s">
        <v>67</v>
      </c>
    </row>
    <row r="328" spans="1:16" ht="12.75" customHeight="1">
      <c r="A328" t="s">
        <v>50</v>
      </c>
      <c s="6" t="s">
        <v>394</v>
      </c>
      <c s="6" t="s">
        <v>395</v>
      </c>
      <c t="s">
        <v>4</v>
      </c>
      <c s="26" t="s">
        <v>396</v>
      </c>
      <c s="27" t="s">
        <v>98</v>
      </c>
      <c s="28">
        <v>6</v>
      </c>
      <c s="27">
        <v>0</v>
      </c>
      <c s="27">
        <f>ROUND(G328*H328,6)</f>
      </c>
      <c r="L328" s="29">
        <v>0</v>
      </c>
      <c s="24">
        <f>ROUND(ROUND(L328,2)*ROUND(G328,3),2)</f>
      </c>
      <c s="27" t="s">
        <v>55</v>
      </c>
      <c>
        <f>(M328*21)/100</f>
      </c>
      <c t="s">
        <v>27</v>
      </c>
    </row>
    <row r="329" spans="1:5" ht="12.75" customHeight="1">
      <c r="A329" s="30" t="s">
        <v>56</v>
      </c>
      <c r="E329" s="31" t="s">
        <v>396</v>
      </c>
    </row>
    <row r="330" spans="1:5" ht="12.75" customHeight="1">
      <c r="A330" s="30" t="s">
        <v>57</v>
      </c>
      <c r="E330" s="32" t="s">
        <v>4</v>
      </c>
    </row>
    <row r="331" spans="5:5" ht="12.75" customHeight="1">
      <c r="E331" s="31" t="s">
        <v>67</v>
      </c>
    </row>
    <row r="332" spans="1:16" ht="12.75" customHeight="1">
      <c r="A332" t="s">
        <v>50</v>
      </c>
      <c s="6" t="s">
        <v>397</v>
      </c>
      <c s="6" t="s">
        <v>301</v>
      </c>
      <c t="s">
        <v>4</v>
      </c>
      <c s="26" t="s">
        <v>302</v>
      </c>
      <c s="27" t="s">
        <v>98</v>
      </c>
      <c s="28">
        <v>6</v>
      </c>
      <c s="27">
        <v>0</v>
      </c>
      <c s="27">
        <f>ROUND(G332*H332,6)</f>
      </c>
      <c r="L332" s="29">
        <v>0</v>
      </c>
      <c s="24">
        <f>ROUND(ROUND(L332,2)*ROUND(G332,3),2)</f>
      </c>
      <c s="27" t="s">
        <v>55</v>
      </c>
      <c>
        <f>(M332*21)/100</f>
      </c>
      <c t="s">
        <v>27</v>
      </c>
    </row>
    <row r="333" spans="1:5" ht="12.75" customHeight="1">
      <c r="A333" s="30" t="s">
        <v>56</v>
      </c>
      <c r="E333" s="31" t="s">
        <v>302</v>
      </c>
    </row>
    <row r="334" spans="1:5" ht="12.75" customHeight="1">
      <c r="A334" s="30" t="s">
        <v>57</v>
      </c>
      <c r="E334" s="32" t="s">
        <v>4</v>
      </c>
    </row>
    <row r="335" spans="5:5" ht="12.75" customHeight="1">
      <c r="E335" s="31" t="s">
        <v>67</v>
      </c>
    </row>
    <row r="336" spans="1:16" ht="12.75" customHeight="1">
      <c r="A336" t="s">
        <v>50</v>
      </c>
      <c s="6" t="s">
        <v>398</v>
      </c>
      <c s="6" t="s">
        <v>234</v>
      </c>
      <c t="s">
        <v>4</v>
      </c>
      <c s="26" t="s">
        <v>235</v>
      </c>
      <c s="27" t="s">
        <v>98</v>
      </c>
      <c s="28">
        <v>18</v>
      </c>
      <c s="27">
        <v>0</v>
      </c>
      <c s="27">
        <f>ROUND(G336*H336,6)</f>
      </c>
      <c r="L336" s="29">
        <v>0</v>
      </c>
      <c s="24">
        <f>ROUND(ROUND(L336,2)*ROUND(G336,3),2)</f>
      </c>
      <c s="27" t="s">
        <v>55</v>
      </c>
      <c>
        <f>(M336*21)/100</f>
      </c>
      <c t="s">
        <v>27</v>
      </c>
    </row>
    <row r="337" spans="1:5" ht="12.75" customHeight="1">
      <c r="A337" s="30" t="s">
        <v>56</v>
      </c>
      <c r="E337" s="31" t="s">
        <v>235</v>
      </c>
    </row>
    <row r="338" spans="1:5" ht="12.75" customHeight="1">
      <c r="A338" s="30" t="s">
        <v>57</v>
      </c>
      <c r="E338" s="32" t="s">
        <v>4</v>
      </c>
    </row>
    <row r="339" spans="5:5" ht="12.75" customHeight="1">
      <c r="E339" s="31" t="s">
        <v>67</v>
      </c>
    </row>
    <row r="340" spans="1:16" ht="12.75" customHeight="1">
      <c r="A340" t="s">
        <v>50</v>
      </c>
      <c s="6" t="s">
        <v>399</v>
      </c>
      <c s="6" t="s">
        <v>303</v>
      </c>
      <c t="s">
        <v>4</v>
      </c>
      <c s="26" t="s">
        <v>304</v>
      </c>
      <c s="27" t="s">
        <v>98</v>
      </c>
      <c s="28">
        <v>9</v>
      </c>
      <c s="27">
        <v>0</v>
      </c>
      <c s="27">
        <f>ROUND(G340*H340,6)</f>
      </c>
      <c r="L340" s="29">
        <v>0</v>
      </c>
      <c s="24">
        <f>ROUND(ROUND(L340,2)*ROUND(G340,3),2)</f>
      </c>
      <c s="27" t="s">
        <v>55</v>
      </c>
      <c>
        <f>(M340*21)/100</f>
      </c>
      <c t="s">
        <v>27</v>
      </c>
    </row>
    <row r="341" spans="1:5" ht="12.75" customHeight="1">
      <c r="A341" s="30" t="s">
        <v>56</v>
      </c>
      <c r="E341" s="31" t="s">
        <v>304</v>
      </c>
    </row>
    <row r="342" spans="1:5" ht="12.75" customHeight="1">
      <c r="A342" s="30" t="s">
        <v>57</v>
      </c>
      <c r="E342" s="32" t="s">
        <v>4</v>
      </c>
    </row>
    <row r="343" spans="5:5" ht="12.75" customHeight="1">
      <c r="E343" s="31" t="s">
        <v>67</v>
      </c>
    </row>
    <row r="344" spans="1:16" ht="12.75" customHeight="1">
      <c r="A344" t="s">
        <v>50</v>
      </c>
      <c s="6" t="s">
        <v>400</v>
      </c>
      <c s="6" t="s">
        <v>237</v>
      </c>
      <c t="s">
        <v>4</v>
      </c>
      <c s="26" t="s">
        <v>238</v>
      </c>
      <c s="27" t="s">
        <v>160</v>
      </c>
      <c s="28">
        <v>9</v>
      </c>
      <c s="27">
        <v>0</v>
      </c>
      <c s="27">
        <f>ROUND(G344*H344,6)</f>
      </c>
      <c r="L344" s="29">
        <v>0</v>
      </c>
      <c s="24">
        <f>ROUND(ROUND(L344,2)*ROUND(G344,3),2)</f>
      </c>
      <c s="27" t="s">
        <v>55</v>
      </c>
      <c>
        <f>(M344*21)/100</f>
      </c>
      <c t="s">
        <v>27</v>
      </c>
    </row>
    <row r="345" spans="1:5" ht="12.75" customHeight="1">
      <c r="A345" s="30" t="s">
        <v>56</v>
      </c>
      <c r="E345" s="31" t="s">
        <v>238</v>
      </c>
    </row>
    <row r="346" spans="1:5" ht="12.75" customHeight="1">
      <c r="A346" s="30" t="s">
        <v>57</v>
      </c>
      <c r="E346" s="32" t="s">
        <v>4</v>
      </c>
    </row>
    <row r="347" spans="5:5" ht="12.75" customHeight="1">
      <c r="E347" s="31" t="s">
        <v>67</v>
      </c>
    </row>
    <row r="348" spans="1:16" ht="12.75" customHeight="1">
      <c r="A348" t="s">
        <v>50</v>
      </c>
      <c s="6" t="s">
        <v>401</v>
      </c>
      <c s="6" t="s">
        <v>240</v>
      </c>
      <c t="s">
        <v>4</v>
      </c>
      <c s="26" t="s">
        <v>241</v>
      </c>
      <c s="27" t="s">
        <v>242</v>
      </c>
      <c s="28">
        <v>24</v>
      </c>
      <c s="27">
        <v>0</v>
      </c>
      <c s="27">
        <f>ROUND(G348*H348,6)</f>
      </c>
      <c r="L348" s="29">
        <v>0</v>
      </c>
      <c s="24">
        <f>ROUND(ROUND(L348,2)*ROUND(G348,3),2)</f>
      </c>
      <c s="27" t="s">
        <v>55</v>
      </c>
      <c>
        <f>(M348*21)/100</f>
      </c>
      <c t="s">
        <v>27</v>
      </c>
    </row>
    <row r="349" spans="1:5" ht="12.75" customHeight="1">
      <c r="A349" s="30" t="s">
        <v>56</v>
      </c>
      <c r="E349" s="31" t="s">
        <v>241</v>
      </c>
    </row>
    <row r="350" spans="1:5" ht="12.75" customHeight="1">
      <c r="A350" s="30" t="s">
        <v>57</v>
      </c>
      <c r="E350" s="32" t="s">
        <v>4</v>
      </c>
    </row>
    <row r="351" spans="5:5" ht="12.75" customHeight="1">
      <c r="E351" s="31" t="s">
        <v>67</v>
      </c>
    </row>
    <row r="352" spans="1:16" ht="12.75" customHeight="1">
      <c r="A352" t="s">
        <v>50</v>
      </c>
      <c s="6" t="s">
        <v>402</v>
      </c>
      <c s="6" t="s">
        <v>244</v>
      </c>
      <c t="s">
        <v>4</v>
      </c>
      <c s="26" t="s">
        <v>245</v>
      </c>
      <c s="27" t="s">
        <v>98</v>
      </c>
      <c s="28">
        <v>48</v>
      </c>
      <c s="27">
        <v>0</v>
      </c>
      <c s="27">
        <f>ROUND(G352*H352,6)</f>
      </c>
      <c r="L352" s="29">
        <v>0</v>
      </c>
      <c s="24">
        <f>ROUND(ROUND(L352,2)*ROUND(G352,3),2)</f>
      </c>
      <c s="27" t="s">
        <v>55</v>
      </c>
      <c>
        <f>(M352*21)/100</f>
      </c>
      <c t="s">
        <v>27</v>
      </c>
    </row>
    <row r="353" spans="1:5" ht="12.75" customHeight="1">
      <c r="A353" s="30" t="s">
        <v>56</v>
      </c>
      <c r="E353" s="31" t="s">
        <v>245</v>
      </c>
    </row>
    <row r="354" spans="1:5" ht="12.75" customHeight="1">
      <c r="A354" s="30" t="s">
        <v>57</v>
      </c>
      <c r="E354" s="32" t="s">
        <v>4</v>
      </c>
    </row>
    <row r="355" spans="5:5" ht="12.75" customHeight="1">
      <c r="E355" s="31" t="s">
        <v>67</v>
      </c>
    </row>
    <row r="356" spans="1:16" ht="12.75" customHeight="1">
      <c r="A356" t="s">
        <v>50</v>
      </c>
      <c s="6" t="s">
        <v>403</v>
      </c>
      <c s="6" t="s">
        <v>247</v>
      </c>
      <c t="s">
        <v>4</v>
      </c>
      <c s="26" t="s">
        <v>248</v>
      </c>
      <c s="27" t="s">
        <v>98</v>
      </c>
      <c s="28">
        <v>48</v>
      </c>
      <c s="27">
        <v>0</v>
      </c>
      <c s="27">
        <f>ROUND(G356*H356,6)</f>
      </c>
      <c r="L356" s="29">
        <v>0</v>
      </c>
      <c s="24">
        <f>ROUND(ROUND(L356,2)*ROUND(G356,3),2)</f>
      </c>
      <c s="27" t="s">
        <v>55</v>
      </c>
      <c>
        <f>(M356*21)/100</f>
      </c>
      <c t="s">
        <v>27</v>
      </c>
    </row>
    <row r="357" spans="1:5" ht="12.75" customHeight="1">
      <c r="A357" s="30" t="s">
        <v>56</v>
      </c>
      <c r="E357" s="31" t="s">
        <v>248</v>
      </c>
    </row>
    <row r="358" spans="1:5" ht="12.75" customHeight="1">
      <c r="A358" s="30" t="s">
        <v>57</v>
      </c>
      <c r="E358" s="32" t="s">
        <v>4</v>
      </c>
    </row>
    <row r="359" spans="5:5" ht="12.75" customHeight="1">
      <c r="E359" s="31" t="s">
        <v>67</v>
      </c>
    </row>
    <row r="360" spans="1:16" ht="12.75" customHeight="1">
      <c r="A360" t="s">
        <v>50</v>
      </c>
      <c s="6" t="s">
        <v>404</v>
      </c>
      <c s="6" t="s">
        <v>250</v>
      </c>
      <c t="s">
        <v>4</v>
      </c>
      <c s="26" t="s">
        <v>251</v>
      </c>
      <c s="27" t="s">
        <v>98</v>
      </c>
      <c s="28">
        <v>24</v>
      </c>
      <c s="27">
        <v>0</v>
      </c>
      <c s="27">
        <f>ROUND(G360*H360,6)</f>
      </c>
      <c r="L360" s="29">
        <v>0</v>
      </c>
      <c s="24">
        <f>ROUND(ROUND(L360,2)*ROUND(G360,3),2)</f>
      </c>
      <c s="27" t="s">
        <v>55</v>
      </c>
      <c>
        <f>(M360*21)/100</f>
      </c>
      <c t="s">
        <v>27</v>
      </c>
    </row>
    <row r="361" spans="1:5" ht="12.75" customHeight="1">
      <c r="A361" s="30" t="s">
        <v>56</v>
      </c>
      <c r="E361" s="31" t="s">
        <v>251</v>
      </c>
    </row>
    <row r="362" spans="1:5" ht="12.75" customHeight="1">
      <c r="A362" s="30" t="s">
        <v>57</v>
      </c>
      <c r="E362" s="32" t="s">
        <v>4</v>
      </c>
    </row>
    <row r="363" spans="5:5" ht="12.75" customHeight="1">
      <c r="E363" s="31" t="s">
        <v>67</v>
      </c>
    </row>
    <row r="364" spans="1:16" ht="12.75" customHeight="1">
      <c r="A364" t="s">
        <v>50</v>
      </c>
      <c s="6" t="s">
        <v>405</v>
      </c>
      <c s="6" t="s">
        <v>253</v>
      </c>
      <c t="s">
        <v>4</v>
      </c>
      <c s="26" t="s">
        <v>254</v>
      </c>
      <c s="27" t="s">
        <v>98</v>
      </c>
      <c s="28">
        <v>24</v>
      </c>
      <c s="27">
        <v>0</v>
      </c>
      <c s="27">
        <f>ROUND(G364*H364,6)</f>
      </c>
      <c r="L364" s="29">
        <v>0</v>
      </c>
      <c s="24">
        <f>ROUND(ROUND(L364,2)*ROUND(G364,3),2)</f>
      </c>
      <c s="27" t="s">
        <v>55</v>
      </c>
      <c>
        <f>(M364*21)/100</f>
      </c>
      <c t="s">
        <v>27</v>
      </c>
    </row>
    <row r="365" spans="1:5" ht="12.75" customHeight="1">
      <c r="A365" s="30" t="s">
        <v>56</v>
      </c>
      <c r="E365" s="31" t="s">
        <v>254</v>
      </c>
    </row>
    <row r="366" spans="1:5" ht="12.75" customHeight="1">
      <c r="A366" s="30" t="s">
        <v>57</v>
      </c>
      <c r="E366" s="32" t="s">
        <v>4</v>
      </c>
    </row>
    <row r="367" spans="5:5" ht="12.75" customHeight="1">
      <c r="E367" s="31" t="s">
        <v>67</v>
      </c>
    </row>
    <row r="368" spans="1:16" ht="12.75" customHeight="1">
      <c r="A368" t="s">
        <v>50</v>
      </c>
      <c s="6" t="s">
        <v>406</v>
      </c>
      <c s="6" t="s">
        <v>256</v>
      </c>
      <c t="s">
        <v>4</v>
      </c>
      <c s="26" t="s">
        <v>257</v>
      </c>
      <c s="27" t="s">
        <v>98</v>
      </c>
      <c s="28">
        <v>24</v>
      </c>
      <c s="27">
        <v>0</v>
      </c>
      <c s="27">
        <f>ROUND(G368*H368,6)</f>
      </c>
      <c r="L368" s="29">
        <v>0</v>
      </c>
      <c s="24">
        <f>ROUND(ROUND(L368,2)*ROUND(G368,3),2)</f>
      </c>
      <c s="27" t="s">
        <v>55</v>
      </c>
      <c>
        <f>(M368*21)/100</f>
      </c>
      <c t="s">
        <v>27</v>
      </c>
    </row>
    <row r="369" spans="1:5" ht="12.75" customHeight="1">
      <c r="A369" s="30" t="s">
        <v>56</v>
      </c>
      <c r="E369" s="31" t="s">
        <v>257</v>
      </c>
    </row>
    <row r="370" spans="1:5" ht="12.75" customHeight="1">
      <c r="A370" s="30" t="s">
        <v>57</v>
      </c>
      <c r="E370" s="32" t="s">
        <v>4</v>
      </c>
    </row>
    <row r="371" spans="5:5" ht="12.75" customHeight="1">
      <c r="E371" s="31" t="s">
        <v>58</v>
      </c>
    </row>
    <row r="372" spans="1:16" ht="12.75" customHeight="1">
      <c r="A372" t="s">
        <v>50</v>
      </c>
      <c s="6" t="s">
        <v>407</v>
      </c>
      <c s="6" t="s">
        <v>259</v>
      </c>
      <c t="s">
        <v>4</v>
      </c>
      <c s="26" t="s">
        <v>260</v>
      </c>
      <c s="27" t="s">
        <v>98</v>
      </c>
      <c s="28">
        <v>12</v>
      </c>
      <c s="27">
        <v>0</v>
      </c>
      <c s="27">
        <f>ROUND(G372*H372,6)</f>
      </c>
      <c r="L372" s="29">
        <v>0</v>
      </c>
      <c s="24">
        <f>ROUND(ROUND(L372,2)*ROUND(G372,3),2)</f>
      </c>
      <c s="27" t="s">
        <v>55</v>
      </c>
      <c>
        <f>(M372*21)/100</f>
      </c>
      <c t="s">
        <v>27</v>
      </c>
    </row>
    <row r="373" spans="1:5" ht="12.75" customHeight="1">
      <c r="A373" s="30" t="s">
        <v>56</v>
      </c>
      <c r="E373" s="31" t="s">
        <v>260</v>
      </c>
    </row>
    <row r="374" spans="1:5" ht="12.75" customHeight="1">
      <c r="A374" s="30" t="s">
        <v>57</v>
      </c>
      <c r="E374" s="32" t="s">
        <v>4</v>
      </c>
    </row>
    <row r="375" spans="5:5" ht="12.75" customHeight="1">
      <c r="E375" s="31" t="s">
        <v>67</v>
      </c>
    </row>
    <row r="376" spans="1:16" ht="12.75" customHeight="1">
      <c r="A376" t="s">
        <v>50</v>
      </c>
      <c s="6" t="s">
        <v>408</v>
      </c>
      <c s="6" t="s">
        <v>409</v>
      </c>
      <c t="s">
        <v>4</v>
      </c>
      <c s="26" t="s">
        <v>410</v>
      </c>
      <c s="27" t="s">
        <v>98</v>
      </c>
      <c s="28">
        <v>5</v>
      </c>
      <c s="27">
        <v>0</v>
      </c>
      <c s="27">
        <f>ROUND(G376*H376,6)</f>
      </c>
      <c r="L376" s="29">
        <v>0</v>
      </c>
      <c s="24">
        <f>ROUND(ROUND(L376,2)*ROUND(G376,3),2)</f>
      </c>
      <c s="27" t="s">
        <v>55</v>
      </c>
      <c>
        <f>(M376*21)/100</f>
      </c>
      <c t="s">
        <v>27</v>
      </c>
    </row>
    <row r="377" spans="1:5" ht="12.75" customHeight="1">
      <c r="A377" s="30" t="s">
        <v>56</v>
      </c>
      <c r="E377" s="31" t="s">
        <v>410</v>
      </c>
    </row>
    <row r="378" spans="1:5" ht="12.75" customHeight="1">
      <c r="A378" s="30" t="s">
        <v>57</v>
      </c>
      <c r="E378" s="32" t="s">
        <v>4</v>
      </c>
    </row>
    <row r="379" spans="5:5" ht="12.75" customHeight="1">
      <c r="E379" s="31" t="s">
        <v>67</v>
      </c>
    </row>
    <row r="380" spans="1:16" ht="12.75" customHeight="1">
      <c r="A380" t="s">
        <v>50</v>
      </c>
      <c s="6" t="s">
        <v>411</v>
      </c>
      <c s="6" t="s">
        <v>412</v>
      </c>
      <c t="s">
        <v>4</v>
      </c>
      <c s="26" t="s">
        <v>413</v>
      </c>
      <c s="27" t="s">
        <v>98</v>
      </c>
      <c s="28">
        <v>5</v>
      </c>
      <c s="27">
        <v>0</v>
      </c>
      <c s="27">
        <f>ROUND(G380*H380,6)</f>
      </c>
      <c r="L380" s="29">
        <v>0</v>
      </c>
      <c s="24">
        <f>ROUND(ROUND(L380,2)*ROUND(G380,3),2)</f>
      </c>
      <c s="27" t="s">
        <v>55</v>
      </c>
      <c>
        <f>(M380*21)/100</f>
      </c>
      <c t="s">
        <v>27</v>
      </c>
    </row>
    <row r="381" spans="1:5" ht="12.75" customHeight="1">
      <c r="A381" s="30" t="s">
        <v>56</v>
      </c>
      <c r="E381" s="31" t="s">
        <v>413</v>
      </c>
    </row>
    <row r="382" spans="1:5" ht="12.75" customHeight="1">
      <c r="A382" s="30" t="s">
        <v>57</v>
      </c>
      <c r="E382" s="32" t="s">
        <v>4</v>
      </c>
    </row>
    <row r="383" spans="5:5" ht="12.75" customHeight="1">
      <c r="E383" s="31" t="s">
        <v>67</v>
      </c>
    </row>
    <row r="384" spans="1:16" ht="12.75" customHeight="1">
      <c r="A384" t="s">
        <v>50</v>
      </c>
      <c s="6" t="s">
        <v>414</v>
      </c>
      <c s="6" t="s">
        <v>262</v>
      </c>
      <c t="s">
        <v>4</v>
      </c>
      <c s="26" t="s">
        <v>263</v>
      </c>
      <c s="27" t="s">
        <v>264</v>
      </c>
      <c s="28">
        <v>80</v>
      </c>
      <c s="27">
        <v>0</v>
      </c>
      <c s="27">
        <f>ROUND(G384*H384,6)</f>
      </c>
      <c r="L384" s="29">
        <v>0</v>
      </c>
      <c s="24">
        <f>ROUND(ROUND(L384,2)*ROUND(G384,3),2)</f>
      </c>
      <c s="27" t="s">
        <v>55</v>
      </c>
      <c>
        <f>(M384*21)/100</f>
      </c>
      <c t="s">
        <v>27</v>
      </c>
    </row>
    <row r="385" spans="1:5" ht="12.75" customHeight="1">
      <c r="A385" s="30" t="s">
        <v>56</v>
      </c>
      <c r="E385" s="31" t="s">
        <v>263</v>
      </c>
    </row>
    <row r="386" spans="1:5" ht="12.75" customHeight="1">
      <c r="A386" s="30" t="s">
        <v>57</v>
      </c>
      <c r="E386" s="32" t="s">
        <v>4</v>
      </c>
    </row>
    <row r="387" spans="5:5" ht="12.75" customHeight="1">
      <c r="E387" s="31" t="s">
        <v>67</v>
      </c>
    </row>
    <row r="388" spans="1:16" ht="12.75" customHeight="1">
      <c r="A388" t="s">
        <v>50</v>
      </c>
      <c s="6" t="s">
        <v>415</v>
      </c>
      <c s="6" t="s">
        <v>266</v>
      </c>
      <c t="s">
        <v>4</v>
      </c>
      <c s="26" t="s">
        <v>267</v>
      </c>
      <c s="27" t="s">
        <v>82</v>
      </c>
      <c s="28">
        <v>1720</v>
      </c>
      <c s="27">
        <v>0</v>
      </c>
      <c s="27">
        <f>ROUND(G388*H388,6)</f>
      </c>
      <c r="L388" s="29">
        <v>0</v>
      </c>
      <c s="24">
        <f>ROUND(ROUND(L388,2)*ROUND(G388,3),2)</f>
      </c>
      <c s="27" t="s">
        <v>55</v>
      </c>
      <c>
        <f>(M388*21)/100</f>
      </c>
      <c t="s">
        <v>27</v>
      </c>
    </row>
    <row r="389" spans="1:5" ht="12.75" customHeight="1">
      <c r="A389" s="30" t="s">
        <v>56</v>
      </c>
      <c r="E389" s="31" t="s">
        <v>267</v>
      </c>
    </row>
    <row r="390" spans="1:5" ht="12.75" customHeight="1">
      <c r="A390" s="30" t="s">
        <v>57</v>
      </c>
      <c r="E390" s="32" t="s">
        <v>4</v>
      </c>
    </row>
    <row r="391" spans="5:5" ht="12.75" customHeight="1">
      <c r="E391" s="31" t="s">
        <v>268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P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5409</v>
      </c>
      <c r="E8" s="23" t="s">
        <v>5410</v>
      </c>
      <c r="J8" s="22">
        <f>0+J9+J18+J31+J40+J45+J50+J111</f>
      </c>
      <c s="22">
        <f>0+K9+K18+K31+K40+K45+K50+K111</f>
      </c>
      <c s="22">
        <f>0+L9+L18+L31+L40+L45+L50+L111</f>
      </c>
      <c s="22">
        <f>0+M9+M18+M31+M40+M45+M50+M111</f>
      </c>
    </row>
    <row r="9" spans="1:13" ht="12.75" customHeight="1">
      <c r="A9" t="s">
        <v>47</v>
      </c>
      <c r="C9" s="7" t="s">
        <v>48</v>
      </c>
      <c r="E9" s="25" t="s">
        <v>49</v>
      </c>
      <c r="J9" s="24">
        <f>0</f>
      </c>
      <c s="24">
        <f>0</f>
      </c>
      <c s="24">
        <f>0+L10+L14</f>
      </c>
      <c s="24">
        <f>0+M10+M14</f>
      </c>
    </row>
    <row r="10" spans="1:16" ht="12.75" customHeight="1">
      <c r="A10" t="s">
        <v>50</v>
      </c>
      <c s="6" t="s">
        <v>51</v>
      </c>
      <c s="6" t="s">
        <v>52</v>
      </c>
      <c t="s">
        <v>4</v>
      </c>
      <c s="26" t="s">
        <v>53</v>
      </c>
      <c s="27" t="s">
        <v>54</v>
      </c>
      <c s="28">
        <v>7.506</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2242</v>
      </c>
      <c t="s">
        <v>4</v>
      </c>
      <c s="26" t="s">
        <v>1044</v>
      </c>
      <c s="27" t="s">
        <v>54</v>
      </c>
      <c s="28">
        <v>0.027</v>
      </c>
      <c s="27">
        <v>0</v>
      </c>
      <c s="27">
        <f>ROUND(G14*H14,6)</f>
      </c>
      <c r="L14" s="29">
        <v>0</v>
      </c>
      <c s="24">
        <f>ROUND(ROUND(L14,2)*ROUND(G14,3),2)</f>
      </c>
      <c s="27" t="s">
        <v>55</v>
      </c>
      <c>
        <f>(M14*21)/100</f>
      </c>
      <c t="s">
        <v>27</v>
      </c>
    </row>
    <row r="15" spans="1:5" ht="12.75" customHeight="1">
      <c r="A15" s="30" t="s">
        <v>56</v>
      </c>
      <c r="E15" s="31" t="s">
        <v>1044</v>
      </c>
    </row>
    <row r="16" spans="1:5" ht="12.75" customHeight="1">
      <c r="A16" s="30" t="s">
        <v>57</v>
      </c>
      <c r="E16" s="32" t="s">
        <v>4</v>
      </c>
    </row>
    <row r="17" spans="5:5" ht="12.75" customHeight="1">
      <c r="E17" s="31" t="s">
        <v>58</v>
      </c>
    </row>
    <row r="18" spans="1:13" ht="12.75" customHeight="1">
      <c r="A18" t="s">
        <v>47</v>
      </c>
      <c r="C18" s="7" t="s">
        <v>95</v>
      </c>
      <c r="E18" s="25" t="s">
        <v>5236</v>
      </c>
      <c r="J18" s="24">
        <f>0</f>
      </c>
      <c s="24">
        <f>0</f>
      </c>
      <c s="24">
        <f>0+L19+L23+L27</f>
      </c>
      <c s="24">
        <f>0+M19+M23+M27</f>
      </c>
    </row>
    <row r="19" spans="1:16" ht="12.75" customHeight="1">
      <c r="A19" t="s">
        <v>50</v>
      </c>
      <c s="6" t="s">
        <v>25</v>
      </c>
      <c s="6" t="s">
        <v>72</v>
      </c>
      <c t="s">
        <v>4</v>
      </c>
      <c s="26" t="s">
        <v>73</v>
      </c>
      <c s="27" t="s">
        <v>66</v>
      </c>
      <c s="28">
        <v>139.23</v>
      </c>
      <c s="27">
        <v>0</v>
      </c>
      <c s="27">
        <f>ROUND(G19*H19,6)</f>
      </c>
      <c r="L19" s="29">
        <v>0</v>
      </c>
      <c s="24">
        <f>ROUND(ROUND(L19,2)*ROUND(G19,3),2)</f>
      </c>
      <c s="27" t="s">
        <v>55</v>
      </c>
      <c>
        <f>(M19*21)/100</f>
      </c>
      <c t="s">
        <v>27</v>
      </c>
    </row>
    <row r="20" spans="1:5" ht="12.75" customHeight="1">
      <c r="A20" s="30" t="s">
        <v>56</v>
      </c>
      <c r="E20" s="31" t="s">
        <v>73</v>
      </c>
    </row>
    <row r="21" spans="1:5" ht="12.75" customHeight="1">
      <c r="A21" s="30" t="s">
        <v>57</v>
      </c>
      <c r="E21" s="32" t="s">
        <v>4</v>
      </c>
    </row>
    <row r="22" spans="5:5" ht="12.75" customHeight="1">
      <c r="E22" s="31" t="s">
        <v>67</v>
      </c>
    </row>
    <row r="23" spans="1:16" ht="12.75" customHeight="1">
      <c r="A23" t="s">
        <v>50</v>
      </c>
      <c s="6" t="s">
        <v>68</v>
      </c>
      <c s="6" t="s">
        <v>2391</v>
      </c>
      <c t="s">
        <v>4</v>
      </c>
      <c s="26" t="s">
        <v>1522</v>
      </c>
      <c s="27" t="s">
        <v>66</v>
      </c>
      <c s="28">
        <v>4.17</v>
      </c>
      <c s="27">
        <v>0</v>
      </c>
      <c s="27">
        <f>ROUND(G23*H23,6)</f>
      </c>
      <c r="L23" s="29">
        <v>0</v>
      </c>
      <c s="24">
        <f>ROUND(ROUND(L23,2)*ROUND(G23,3),2)</f>
      </c>
      <c s="27" t="s">
        <v>55</v>
      </c>
      <c>
        <f>(M23*21)/100</f>
      </c>
      <c t="s">
        <v>27</v>
      </c>
    </row>
    <row r="24" spans="1:5" ht="12.75" customHeight="1">
      <c r="A24" s="30" t="s">
        <v>56</v>
      </c>
      <c r="E24" s="31" t="s">
        <v>1522</v>
      </c>
    </row>
    <row r="25" spans="1:5" ht="12.75" customHeight="1">
      <c r="A25" s="30" t="s">
        <v>57</v>
      </c>
      <c r="E25" s="32" t="s">
        <v>4</v>
      </c>
    </row>
    <row r="26" spans="5:5" ht="12.75" customHeight="1">
      <c r="E26" s="31" t="s">
        <v>58</v>
      </c>
    </row>
    <row r="27" spans="1:16" ht="12.75" customHeight="1">
      <c r="A27" t="s">
        <v>50</v>
      </c>
      <c s="6" t="s">
        <v>71</v>
      </c>
      <c s="6" t="s">
        <v>2393</v>
      </c>
      <c t="s">
        <v>4</v>
      </c>
      <c s="26" t="s">
        <v>1524</v>
      </c>
      <c s="27" t="s">
        <v>66</v>
      </c>
      <c s="28">
        <v>8.31</v>
      </c>
      <c s="27">
        <v>0</v>
      </c>
      <c s="27">
        <f>ROUND(G27*H27,6)</f>
      </c>
      <c r="L27" s="29">
        <v>0</v>
      </c>
      <c s="24">
        <f>ROUND(ROUND(L27,2)*ROUND(G27,3),2)</f>
      </c>
      <c s="27" t="s">
        <v>55</v>
      </c>
      <c>
        <f>(M27*21)/100</f>
      </c>
      <c t="s">
        <v>27</v>
      </c>
    </row>
    <row r="28" spans="1:5" ht="12.75" customHeight="1">
      <c r="A28" s="30" t="s">
        <v>56</v>
      </c>
      <c r="E28" s="31" t="s">
        <v>1524</v>
      </c>
    </row>
    <row r="29" spans="1:5" ht="12.75" customHeight="1">
      <c r="A29" s="30" t="s">
        <v>57</v>
      </c>
      <c r="E29" s="32" t="s">
        <v>4</v>
      </c>
    </row>
    <row r="30" spans="5:5" ht="12.75" customHeight="1">
      <c r="E30" s="31" t="s">
        <v>58</v>
      </c>
    </row>
    <row r="31" spans="1:13" ht="12.75" customHeight="1">
      <c r="A31" t="s">
        <v>47</v>
      </c>
      <c r="C31" s="7" t="s">
        <v>108</v>
      </c>
      <c r="E31" s="25" t="s">
        <v>5237</v>
      </c>
      <c r="J31" s="24">
        <f>0</f>
      </c>
      <c s="24">
        <f>0</f>
      </c>
      <c s="24">
        <f>0+L32+L36</f>
      </c>
      <c s="24">
        <f>0+M32+M36</f>
      </c>
    </row>
    <row r="32" spans="1:16" ht="12.75" customHeight="1">
      <c r="A32" t="s">
        <v>50</v>
      </c>
      <c s="6" t="s">
        <v>26</v>
      </c>
      <c s="6" t="s">
        <v>77</v>
      </c>
      <c t="s">
        <v>4</v>
      </c>
      <c s="26" t="s">
        <v>78</v>
      </c>
      <c s="27" t="s">
        <v>66</v>
      </c>
      <c s="28">
        <v>143.4</v>
      </c>
      <c s="27">
        <v>0</v>
      </c>
      <c s="27">
        <f>ROUND(G32*H32,6)</f>
      </c>
      <c r="L32" s="29">
        <v>0</v>
      </c>
      <c s="24">
        <f>ROUND(ROUND(L32,2)*ROUND(G32,3),2)</f>
      </c>
      <c s="27" t="s">
        <v>55</v>
      </c>
      <c>
        <f>(M32*21)/100</f>
      </c>
      <c t="s">
        <v>27</v>
      </c>
    </row>
    <row r="33" spans="1:5" ht="12.75" customHeight="1">
      <c r="A33" s="30" t="s">
        <v>56</v>
      </c>
      <c r="E33" s="31" t="s">
        <v>78</v>
      </c>
    </row>
    <row r="34" spans="1:5" ht="12.75" customHeight="1">
      <c r="A34" s="30" t="s">
        <v>57</v>
      </c>
      <c r="E34" s="32" t="s">
        <v>4</v>
      </c>
    </row>
    <row r="35" spans="5:5" ht="12.75" customHeight="1">
      <c r="E35" s="31" t="s">
        <v>67</v>
      </c>
    </row>
    <row r="36" spans="1:16" ht="12.75" customHeight="1">
      <c r="A36" t="s">
        <v>50</v>
      </c>
      <c s="6" t="s">
        <v>76</v>
      </c>
      <c s="6" t="s">
        <v>2398</v>
      </c>
      <c t="s">
        <v>4</v>
      </c>
      <c s="26" t="s">
        <v>2399</v>
      </c>
      <c s="27" t="s">
        <v>66</v>
      </c>
      <c s="28">
        <v>12.3</v>
      </c>
      <c s="27">
        <v>0</v>
      </c>
      <c s="27">
        <f>ROUND(G36*H36,6)</f>
      </c>
      <c r="L36" s="29">
        <v>0</v>
      </c>
      <c s="24">
        <f>ROUND(ROUND(L36,2)*ROUND(G36,3),2)</f>
      </c>
      <c s="27" t="s">
        <v>55</v>
      </c>
      <c>
        <f>(M36*21)/100</f>
      </c>
      <c t="s">
        <v>27</v>
      </c>
    </row>
    <row r="37" spans="1:5" ht="12.75" customHeight="1">
      <c r="A37" s="30" t="s">
        <v>56</v>
      </c>
      <c r="E37" s="31" t="s">
        <v>2399</v>
      </c>
    </row>
    <row r="38" spans="1:5" ht="12.75" customHeight="1">
      <c r="A38" s="30" t="s">
        <v>57</v>
      </c>
      <c r="E38" s="32" t="s">
        <v>4</v>
      </c>
    </row>
    <row r="39" spans="5:5" ht="12.75" customHeight="1">
      <c r="E39" s="31" t="s">
        <v>67</v>
      </c>
    </row>
    <row r="40" spans="1:13" ht="12.75" customHeight="1">
      <c r="A40" t="s">
        <v>47</v>
      </c>
      <c r="C40" s="7" t="s">
        <v>111</v>
      </c>
      <c r="E40" s="25" t="s">
        <v>5238</v>
      </c>
      <c r="J40" s="24">
        <f>0</f>
      </c>
      <c s="24">
        <f>0</f>
      </c>
      <c s="24">
        <f>0+L41</f>
      </c>
      <c s="24">
        <f>0+M41</f>
      </c>
    </row>
    <row r="41" spans="1:16" ht="12.75" customHeight="1">
      <c r="A41" t="s">
        <v>50</v>
      </c>
      <c s="6" t="s">
        <v>79</v>
      </c>
      <c s="6" t="s">
        <v>2522</v>
      </c>
      <c t="s">
        <v>4</v>
      </c>
      <c s="26" t="s">
        <v>2523</v>
      </c>
      <c s="27" t="s">
        <v>782</v>
      </c>
      <c s="28">
        <v>69.5</v>
      </c>
      <c s="27">
        <v>0</v>
      </c>
      <c s="27">
        <f>ROUND(G41*H41,6)</f>
      </c>
      <c r="L41" s="29">
        <v>0</v>
      </c>
      <c s="24">
        <f>ROUND(ROUND(L41,2)*ROUND(G41,3),2)</f>
      </c>
      <c s="27" t="s">
        <v>55</v>
      </c>
      <c>
        <f>(M41*21)/100</f>
      </c>
      <c t="s">
        <v>27</v>
      </c>
    </row>
    <row r="42" spans="1:5" ht="12.75" customHeight="1">
      <c r="A42" s="30" t="s">
        <v>56</v>
      </c>
      <c r="E42" s="31" t="s">
        <v>2523</v>
      </c>
    </row>
    <row r="43" spans="1:5" ht="12.75" customHeight="1">
      <c r="A43" s="30" t="s">
        <v>57</v>
      </c>
      <c r="E43" s="32" t="s">
        <v>4</v>
      </c>
    </row>
    <row r="44" spans="5:5" ht="12.75" customHeight="1">
      <c r="E44" s="31" t="s">
        <v>58</v>
      </c>
    </row>
    <row r="45" spans="1:13" ht="12.75" customHeight="1">
      <c r="A45" t="s">
        <v>47</v>
      </c>
      <c r="C45" s="7" t="s">
        <v>71</v>
      </c>
      <c r="E45" s="25" t="s">
        <v>2553</v>
      </c>
      <c r="J45" s="24">
        <f>0</f>
      </c>
      <c s="24">
        <f>0</f>
      </c>
      <c s="24">
        <f>0+L46</f>
      </c>
      <c s="24">
        <f>0+M46</f>
      </c>
    </row>
    <row r="46" spans="1:16" ht="12.75" customHeight="1">
      <c r="A46" t="s">
        <v>50</v>
      </c>
      <c s="6" t="s">
        <v>83</v>
      </c>
      <c s="6" t="s">
        <v>5293</v>
      </c>
      <c t="s">
        <v>4</v>
      </c>
      <c s="26" t="s">
        <v>5294</v>
      </c>
      <c s="27" t="s">
        <v>782</v>
      </c>
      <c s="28">
        <v>31.5</v>
      </c>
      <c s="27">
        <v>0</v>
      </c>
      <c s="27">
        <f>ROUND(G46*H46,6)</f>
      </c>
      <c r="L46" s="29">
        <v>0</v>
      </c>
      <c s="24">
        <f>ROUND(ROUND(L46,2)*ROUND(G46,3),2)</f>
      </c>
      <c s="27" t="s">
        <v>55</v>
      </c>
      <c>
        <f>(M46*21)/100</f>
      </c>
      <c t="s">
        <v>27</v>
      </c>
    </row>
    <row r="47" spans="1:5" ht="12.75" customHeight="1">
      <c r="A47" s="30" t="s">
        <v>56</v>
      </c>
      <c r="E47" s="31" t="s">
        <v>5294</v>
      </c>
    </row>
    <row r="48" spans="1:5" ht="12.75" customHeight="1">
      <c r="A48" s="30" t="s">
        <v>57</v>
      </c>
      <c r="E48" s="32" t="s">
        <v>4</v>
      </c>
    </row>
    <row r="49" spans="5:5" ht="12.75" customHeight="1">
      <c r="E49" s="31" t="s">
        <v>58</v>
      </c>
    </row>
    <row r="50" spans="1:13" ht="12.75" customHeight="1">
      <c r="A50" t="s">
        <v>47</v>
      </c>
      <c r="C50" s="7" t="s">
        <v>376</v>
      </c>
      <c r="E50" s="25" t="s">
        <v>1945</v>
      </c>
      <c r="J50" s="24">
        <f>0</f>
      </c>
      <c s="24">
        <f>0</f>
      </c>
      <c s="24">
        <f>0+L51+L55+L59+L63+L67+L71+L75+L79+L83+L87+L91+L95+L99+L103+L107</f>
      </c>
      <c s="24">
        <f>0+M51+M55+M59+M63+M67+M71+M75+M79+M83+M87+M91+M95+M99+M103+M107</f>
      </c>
    </row>
    <row r="51" spans="1:16" ht="12.75" customHeight="1">
      <c r="A51" t="s">
        <v>50</v>
      </c>
      <c s="6" t="s">
        <v>86</v>
      </c>
      <c s="6" t="s">
        <v>84</v>
      </c>
      <c t="s">
        <v>4</v>
      </c>
      <c s="26" t="s">
        <v>85</v>
      </c>
      <c s="27" t="s">
        <v>82</v>
      </c>
      <c s="28">
        <v>40</v>
      </c>
      <c s="27">
        <v>0</v>
      </c>
      <c s="27">
        <f>ROUND(G51*H51,6)</f>
      </c>
      <c r="L51" s="29">
        <v>0</v>
      </c>
      <c s="24">
        <f>ROUND(ROUND(L51,2)*ROUND(G51,3),2)</f>
      </c>
      <c s="27" t="s">
        <v>55</v>
      </c>
      <c>
        <f>(M51*21)/100</f>
      </c>
      <c t="s">
        <v>27</v>
      </c>
    </row>
    <row r="52" spans="1:5" ht="12.75" customHeight="1">
      <c r="A52" s="30" t="s">
        <v>56</v>
      </c>
      <c r="E52" s="31" t="s">
        <v>85</v>
      </c>
    </row>
    <row r="53" spans="1:5" ht="12.75" customHeight="1">
      <c r="A53" s="30" t="s">
        <v>57</v>
      </c>
      <c r="E53" s="32" t="s">
        <v>4</v>
      </c>
    </row>
    <row r="54" spans="5:5" ht="12.75" customHeight="1">
      <c r="E54" s="31" t="s">
        <v>67</v>
      </c>
    </row>
    <row r="55" spans="1:16" ht="12.75" customHeight="1">
      <c r="A55" t="s">
        <v>50</v>
      </c>
      <c s="6" t="s">
        <v>89</v>
      </c>
      <c s="6" t="s">
        <v>5239</v>
      </c>
      <c t="s">
        <v>4</v>
      </c>
      <c s="26" t="s">
        <v>5240</v>
      </c>
      <c s="27" t="s">
        <v>82</v>
      </c>
      <c s="28">
        <v>78</v>
      </c>
      <c s="27">
        <v>0</v>
      </c>
      <c s="27">
        <f>ROUND(G55*H55,6)</f>
      </c>
      <c r="L55" s="29">
        <v>0</v>
      </c>
      <c s="24">
        <f>ROUND(ROUND(L55,2)*ROUND(G55,3),2)</f>
      </c>
      <c s="27" t="s">
        <v>55</v>
      </c>
      <c>
        <f>(M55*21)/100</f>
      </c>
      <c t="s">
        <v>27</v>
      </c>
    </row>
    <row r="56" spans="1:5" ht="12.75" customHeight="1">
      <c r="A56" s="30" t="s">
        <v>56</v>
      </c>
      <c r="E56" s="31" t="s">
        <v>5240</v>
      </c>
    </row>
    <row r="57" spans="1:5" ht="12.75" customHeight="1">
      <c r="A57" s="30" t="s">
        <v>57</v>
      </c>
      <c r="E57" s="32" t="s">
        <v>4</v>
      </c>
    </row>
    <row r="58" spans="5:5" ht="12.75" customHeight="1">
      <c r="E58" s="31" t="s">
        <v>67</v>
      </c>
    </row>
    <row r="59" spans="1:16" ht="12.75" customHeight="1">
      <c r="A59" t="s">
        <v>50</v>
      </c>
      <c s="6" t="s">
        <v>92</v>
      </c>
      <c s="6" t="s">
        <v>5411</v>
      </c>
      <c t="s">
        <v>4</v>
      </c>
      <c s="26" t="s">
        <v>5412</v>
      </c>
      <c s="27" t="s">
        <v>82</v>
      </c>
      <c s="28">
        <v>100</v>
      </c>
      <c s="27">
        <v>0</v>
      </c>
      <c s="27">
        <f>ROUND(G59*H59,6)</f>
      </c>
      <c r="L59" s="29">
        <v>0</v>
      </c>
      <c s="24">
        <f>ROUND(ROUND(L59,2)*ROUND(G59,3),2)</f>
      </c>
      <c s="27" t="s">
        <v>55</v>
      </c>
      <c>
        <f>(M59*21)/100</f>
      </c>
      <c t="s">
        <v>27</v>
      </c>
    </row>
    <row r="60" spans="1:5" ht="12.75" customHeight="1">
      <c r="A60" s="30" t="s">
        <v>56</v>
      </c>
      <c r="E60" s="31" t="s">
        <v>5412</v>
      </c>
    </row>
    <row r="61" spans="1:5" ht="12.75" customHeight="1">
      <c r="A61" s="30" t="s">
        <v>57</v>
      </c>
      <c r="E61" s="32" t="s">
        <v>4</v>
      </c>
    </row>
    <row r="62" spans="5:5" ht="12.75" customHeight="1">
      <c r="E62" s="31" t="s">
        <v>58</v>
      </c>
    </row>
    <row r="63" spans="1:16" ht="12.75" customHeight="1">
      <c r="A63" t="s">
        <v>50</v>
      </c>
      <c s="6" t="s">
        <v>95</v>
      </c>
      <c s="6" t="s">
        <v>5241</v>
      </c>
      <c t="s">
        <v>4</v>
      </c>
      <c s="26" t="s">
        <v>5242</v>
      </c>
      <c s="27" t="s">
        <v>82</v>
      </c>
      <c s="28">
        <v>139</v>
      </c>
      <c s="27">
        <v>0</v>
      </c>
      <c s="27">
        <f>ROUND(G63*H63,6)</f>
      </c>
      <c r="L63" s="29">
        <v>0</v>
      </c>
      <c s="24">
        <f>ROUND(ROUND(L63,2)*ROUND(G63,3),2)</f>
      </c>
      <c s="27" t="s">
        <v>55</v>
      </c>
      <c>
        <f>(M63*21)/100</f>
      </c>
      <c t="s">
        <v>27</v>
      </c>
    </row>
    <row r="64" spans="1:5" ht="12.75" customHeight="1">
      <c r="A64" s="30" t="s">
        <v>56</v>
      </c>
      <c r="E64" s="31" t="s">
        <v>5242</v>
      </c>
    </row>
    <row r="65" spans="1:5" ht="12.75" customHeight="1">
      <c r="A65" s="30" t="s">
        <v>57</v>
      </c>
      <c r="E65" s="32" t="s">
        <v>4</v>
      </c>
    </row>
    <row r="66" spans="5:5" ht="12.75" customHeight="1">
      <c r="E66" s="31" t="s">
        <v>67</v>
      </c>
    </row>
    <row r="67" spans="1:16" ht="12.75" customHeight="1">
      <c r="A67" t="s">
        <v>50</v>
      </c>
      <c s="6" t="s">
        <v>99</v>
      </c>
      <c s="6" t="s">
        <v>5243</v>
      </c>
      <c t="s">
        <v>4</v>
      </c>
      <c s="26" t="s">
        <v>5244</v>
      </c>
      <c s="27" t="s">
        <v>82</v>
      </c>
      <c s="28">
        <v>17</v>
      </c>
      <c s="27">
        <v>0</v>
      </c>
      <c s="27">
        <f>ROUND(G67*H67,6)</f>
      </c>
      <c r="L67" s="29">
        <v>0</v>
      </c>
      <c s="24">
        <f>ROUND(ROUND(L67,2)*ROUND(G67,3),2)</f>
      </c>
      <c s="27" t="s">
        <v>55</v>
      </c>
      <c>
        <f>(M67*21)/100</f>
      </c>
      <c t="s">
        <v>27</v>
      </c>
    </row>
    <row r="68" spans="1:5" ht="12.75" customHeight="1">
      <c r="A68" s="30" t="s">
        <v>56</v>
      </c>
      <c r="E68" s="31" t="s">
        <v>5244</v>
      </c>
    </row>
    <row r="69" spans="1:5" ht="12.75" customHeight="1">
      <c r="A69" s="30" t="s">
        <v>57</v>
      </c>
      <c r="E69" s="32" t="s">
        <v>4</v>
      </c>
    </row>
    <row r="70" spans="5:5" ht="12.75" customHeight="1">
      <c r="E70" s="31" t="s">
        <v>1481</v>
      </c>
    </row>
    <row r="71" spans="1:16" ht="12.75" customHeight="1">
      <c r="A71" t="s">
        <v>50</v>
      </c>
      <c s="6" t="s">
        <v>102</v>
      </c>
      <c s="6" t="s">
        <v>3125</v>
      </c>
      <c t="s">
        <v>4</v>
      </c>
      <c s="26" t="s">
        <v>3126</v>
      </c>
      <c s="27" t="s">
        <v>82</v>
      </c>
      <c s="28">
        <v>100</v>
      </c>
      <c s="27">
        <v>0</v>
      </c>
      <c s="27">
        <f>ROUND(G71*H71,6)</f>
      </c>
      <c r="L71" s="29">
        <v>0</v>
      </c>
      <c s="24">
        <f>ROUND(ROUND(L71,2)*ROUND(G71,3),2)</f>
      </c>
      <c s="27" t="s">
        <v>55</v>
      </c>
      <c>
        <f>(M71*21)/100</f>
      </c>
      <c t="s">
        <v>27</v>
      </c>
    </row>
    <row r="72" spans="1:5" ht="12.75" customHeight="1">
      <c r="A72" s="30" t="s">
        <v>56</v>
      </c>
      <c r="E72" s="31" t="s">
        <v>3126</v>
      </c>
    </row>
    <row r="73" spans="1:5" ht="12.75" customHeight="1">
      <c r="A73" s="30" t="s">
        <v>57</v>
      </c>
      <c r="E73" s="32" t="s">
        <v>4</v>
      </c>
    </row>
    <row r="74" spans="5:5" ht="12.75" customHeight="1">
      <c r="E74" s="31" t="s">
        <v>58</v>
      </c>
    </row>
    <row r="75" spans="1:16" ht="12.75" customHeight="1">
      <c r="A75" t="s">
        <v>50</v>
      </c>
      <c s="6" t="s">
        <v>105</v>
      </c>
      <c s="6" t="s">
        <v>5245</v>
      </c>
      <c t="s">
        <v>4</v>
      </c>
      <c s="26" t="s">
        <v>5246</v>
      </c>
      <c s="27" t="s">
        <v>98</v>
      </c>
      <c s="28">
        <v>1</v>
      </c>
      <c s="27">
        <v>0</v>
      </c>
      <c s="27">
        <f>ROUND(G75*H75,6)</f>
      </c>
      <c r="L75" s="29">
        <v>0</v>
      </c>
      <c s="24">
        <f>ROUND(ROUND(L75,2)*ROUND(G75,3),2)</f>
      </c>
      <c s="27" t="s">
        <v>55</v>
      </c>
      <c>
        <f>(M75*21)/100</f>
      </c>
      <c t="s">
        <v>27</v>
      </c>
    </row>
    <row r="76" spans="1:5" ht="12.75" customHeight="1">
      <c r="A76" s="30" t="s">
        <v>56</v>
      </c>
      <c r="E76" s="31" t="s">
        <v>5246</v>
      </c>
    </row>
    <row r="77" spans="1:5" ht="12.75" customHeight="1">
      <c r="A77" s="30" t="s">
        <v>57</v>
      </c>
      <c r="E77" s="32" t="s">
        <v>4</v>
      </c>
    </row>
    <row r="78" spans="5:5" ht="12.75" customHeight="1">
      <c r="E78" s="31" t="s">
        <v>67</v>
      </c>
    </row>
    <row r="79" spans="1:16" ht="12.75" customHeight="1">
      <c r="A79" t="s">
        <v>50</v>
      </c>
      <c s="6" t="s">
        <v>108</v>
      </c>
      <c s="6" t="s">
        <v>109</v>
      </c>
      <c t="s">
        <v>4</v>
      </c>
      <c s="26" t="s">
        <v>110</v>
      </c>
      <c s="27" t="s">
        <v>98</v>
      </c>
      <c s="28">
        <v>5</v>
      </c>
      <c s="27">
        <v>0</v>
      </c>
      <c s="27">
        <f>ROUND(G79*H79,6)</f>
      </c>
      <c r="L79" s="29">
        <v>0</v>
      </c>
      <c s="24">
        <f>ROUND(ROUND(L79,2)*ROUND(G79,3),2)</f>
      </c>
      <c s="27" t="s">
        <v>55</v>
      </c>
      <c>
        <f>(M79*21)/100</f>
      </c>
      <c t="s">
        <v>27</v>
      </c>
    </row>
    <row r="80" spans="1:5" ht="12.75" customHeight="1">
      <c r="A80" s="30" t="s">
        <v>56</v>
      </c>
      <c r="E80" s="31" t="s">
        <v>110</v>
      </c>
    </row>
    <row r="81" spans="1:5" ht="12.75" customHeight="1">
      <c r="A81" s="30" t="s">
        <v>57</v>
      </c>
      <c r="E81" s="32" t="s">
        <v>4</v>
      </c>
    </row>
    <row r="82" spans="5:5" ht="12.75" customHeight="1">
      <c r="E82" s="31" t="s">
        <v>67</v>
      </c>
    </row>
    <row r="83" spans="1:16" ht="12.75" customHeight="1">
      <c r="A83" t="s">
        <v>50</v>
      </c>
      <c s="6" t="s">
        <v>111</v>
      </c>
      <c s="6" t="s">
        <v>115</v>
      </c>
      <c t="s">
        <v>4</v>
      </c>
      <c s="26" t="s">
        <v>116</v>
      </c>
      <c s="27" t="s">
        <v>82</v>
      </c>
      <c s="28">
        <v>117</v>
      </c>
      <c s="27">
        <v>0</v>
      </c>
      <c s="27">
        <f>ROUND(G83*H83,6)</f>
      </c>
      <c r="L83" s="29">
        <v>0</v>
      </c>
      <c s="24">
        <f>ROUND(ROUND(L83,2)*ROUND(G83,3),2)</f>
      </c>
      <c s="27" t="s">
        <v>55</v>
      </c>
      <c>
        <f>(M83*21)/100</f>
      </c>
      <c t="s">
        <v>27</v>
      </c>
    </row>
    <row r="84" spans="1:5" ht="12.75" customHeight="1">
      <c r="A84" s="30" t="s">
        <v>56</v>
      </c>
      <c r="E84" s="31" t="s">
        <v>116</v>
      </c>
    </row>
    <row r="85" spans="1:5" ht="12.75" customHeight="1">
      <c r="A85" s="30" t="s">
        <v>57</v>
      </c>
      <c r="E85" s="32" t="s">
        <v>4</v>
      </c>
    </row>
    <row r="86" spans="5:5" ht="12.75" customHeight="1">
      <c r="E86" s="31" t="s">
        <v>67</v>
      </c>
    </row>
    <row r="87" spans="1:16" ht="12.75" customHeight="1">
      <c r="A87" t="s">
        <v>50</v>
      </c>
      <c s="6" t="s">
        <v>114</v>
      </c>
      <c s="6" t="s">
        <v>710</v>
      </c>
      <c t="s">
        <v>4</v>
      </c>
      <c s="26" t="s">
        <v>711</v>
      </c>
      <c s="27" t="s">
        <v>98</v>
      </c>
      <c s="28">
        <v>7</v>
      </c>
      <c s="27">
        <v>0</v>
      </c>
      <c s="27">
        <f>ROUND(G87*H87,6)</f>
      </c>
      <c r="L87" s="29">
        <v>0</v>
      </c>
      <c s="24">
        <f>ROUND(ROUND(L87,2)*ROUND(G87,3),2)</f>
      </c>
      <c s="27" t="s">
        <v>55</v>
      </c>
      <c>
        <f>(M87*21)/100</f>
      </c>
      <c t="s">
        <v>27</v>
      </c>
    </row>
    <row r="88" spans="1:5" ht="12.75" customHeight="1">
      <c r="A88" s="30" t="s">
        <v>56</v>
      </c>
      <c r="E88" s="31" t="s">
        <v>711</v>
      </c>
    </row>
    <row r="89" spans="1:5" ht="12.75" customHeight="1">
      <c r="A89" s="30" t="s">
        <v>57</v>
      </c>
      <c r="E89" s="32" t="s">
        <v>4</v>
      </c>
    </row>
    <row r="90" spans="5:5" ht="12.75" customHeight="1">
      <c r="E90" s="31" t="s">
        <v>67</v>
      </c>
    </row>
    <row r="91" spans="1:16" ht="12.75" customHeight="1">
      <c r="A91" t="s">
        <v>50</v>
      </c>
      <c s="6" t="s">
        <v>117</v>
      </c>
      <c s="6" t="s">
        <v>2036</v>
      </c>
      <c t="s">
        <v>4</v>
      </c>
      <c s="26" t="s">
        <v>2037</v>
      </c>
      <c s="27" t="s">
        <v>98</v>
      </c>
      <c s="28">
        <v>30</v>
      </c>
      <c s="27">
        <v>0</v>
      </c>
      <c s="27">
        <f>ROUND(G91*H91,6)</f>
      </c>
      <c r="L91" s="29">
        <v>0</v>
      </c>
      <c s="24">
        <f>ROUND(ROUND(L91,2)*ROUND(G91,3),2)</f>
      </c>
      <c s="27" t="s">
        <v>55</v>
      </c>
      <c>
        <f>(M91*21)/100</f>
      </c>
      <c t="s">
        <v>27</v>
      </c>
    </row>
    <row r="92" spans="1:5" ht="12.75" customHeight="1">
      <c r="A92" s="30" t="s">
        <v>56</v>
      </c>
      <c r="E92" s="31" t="s">
        <v>2037</v>
      </c>
    </row>
    <row r="93" spans="1:5" ht="12.75" customHeight="1">
      <c r="A93" s="30" t="s">
        <v>57</v>
      </c>
      <c r="E93" s="32" t="s">
        <v>4</v>
      </c>
    </row>
    <row r="94" spans="5:5" ht="12.75" customHeight="1">
      <c r="E94" s="31" t="s">
        <v>58</v>
      </c>
    </row>
    <row r="95" spans="1:16" ht="12.75" customHeight="1">
      <c r="A95" t="s">
        <v>50</v>
      </c>
      <c s="6" t="s">
        <v>121</v>
      </c>
      <c s="6" t="s">
        <v>5413</v>
      </c>
      <c t="s">
        <v>4</v>
      </c>
      <c s="26" t="s">
        <v>5414</v>
      </c>
      <c s="27" t="s">
        <v>98</v>
      </c>
      <c s="28">
        <v>1</v>
      </c>
      <c s="27">
        <v>0</v>
      </c>
      <c s="27">
        <f>ROUND(G95*H95,6)</f>
      </c>
      <c r="L95" s="29">
        <v>0</v>
      </c>
      <c s="24">
        <f>ROUND(ROUND(L95,2)*ROUND(G95,3),2)</f>
      </c>
      <c s="27" t="s">
        <v>55</v>
      </c>
      <c>
        <f>(M95*21)/100</f>
      </c>
      <c t="s">
        <v>27</v>
      </c>
    </row>
    <row r="96" spans="1:5" ht="12.75" customHeight="1">
      <c r="A96" s="30" t="s">
        <v>56</v>
      </c>
      <c r="E96" s="31" t="s">
        <v>5414</v>
      </c>
    </row>
    <row r="97" spans="1:5" ht="12.75" customHeight="1">
      <c r="A97" s="30" t="s">
        <v>57</v>
      </c>
      <c r="E97" s="32" t="s">
        <v>4</v>
      </c>
    </row>
    <row r="98" spans="5:5" ht="12.75" customHeight="1">
      <c r="E98" s="31" t="s">
        <v>58</v>
      </c>
    </row>
    <row r="99" spans="1:16" ht="12.75" customHeight="1">
      <c r="A99" t="s">
        <v>50</v>
      </c>
      <c s="6" t="s">
        <v>126</v>
      </c>
      <c s="6" t="s">
        <v>5249</v>
      </c>
      <c t="s">
        <v>4</v>
      </c>
      <c s="26" t="s">
        <v>5250</v>
      </c>
      <c s="27" t="s">
        <v>264</v>
      </c>
      <c s="28">
        <v>24</v>
      </c>
      <c s="27">
        <v>0</v>
      </c>
      <c s="27">
        <f>ROUND(G99*H99,6)</f>
      </c>
      <c r="L99" s="29">
        <v>0</v>
      </c>
      <c s="24">
        <f>ROUND(ROUND(L99,2)*ROUND(G99,3),2)</f>
      </c>
      <c s="27" t="s">
        <v>55</v>
      </c>
      <c>
        <f>(M99*21)/100</f>
      </c>
      <c t="s">
        <v>27</v>
      </c>
    </row>
    <row r="100" spans="1:5" ht="12.75" customHeight="1">
      <c r="A100" s="30" t="s">
        <v>56</v>
      </c>
      <c r="E100" s="31" t="s">
        <v>5250</v>
      </c>
    </row>
    <row r="101" spans="1:5" ht="12.75" customHeight="1">
      <c r="A101" s="30" t="s">
        <v>57</v>
      </c>
      <c r="E101" s="32" t="s">
        <v>4</v>
      </c>
    </row>
    <row r="102" spans="5:5" ht="12.75" customHeight="1">
      <c r="E102" s="31" t="s">
        <v>5251</v>
      </c>
    </row>
    <row r="103" spans="1:16" ht="12.75" customHeight="1">
      <c r="A103" t="s">
        <v>50</v>
      </c>
      <c s="6" t="s">
        <v>130</v>
      </c>
      <c s="6" t="s">
        <v>780</v>
      </c>
      <c t="s">
        <v>4</v>
      </c>
      <c s="26" t="s">
        <v>781</v>
      </c>
      <c s="27" t="s">
        <v>782</v>
      </c>
      <c s="28">
        <v>0.63</v>
      </c>
      <c s="27">
        <v>0</v>
      </c>
      <c s="27">
        <f>ROUND(G103*H103,6)</f>
      </c>
      <c r="L103" s="29">
        <v>0</v>
      </c>
      <c s="24">
        <f>ROUND(ROUND(L103,2)*ROUND(G103,3),2)</f>
      </c>
      <c s="27" t="s">
        <v>55</v>
      </c>
      <c>
        <f>(M103*21)/100</f>
      </c>
      <c t="s">
        <v>27</v>
      </c>
    </row>
    <row r="104" spans="1:5" ht="12.75" customHeight="1">
      <c r="A104" s="30" t="s">
        <v>56</v>
      </c>
      <c r="E104" s="31" t="s">
        <v>781</v>
      </c>
    </row>
    <row r="105" spans="1:5" ht="12.75" customHeight="1">
      <c r="A105" s="30" t="s">
        <v>57</v>
      </c>
      <c r="E105" s="32" t="s">
        <v>4</v>
      </c>
    </row>
    <row r="106" spans="5:5" ht="12.75" customHeight="1">
      <c r="E106" s="31" t="s">
        <v>67</v>
      </c>
    </row>
    <row r="107" spans="1:16" ht="12.75" customHeight="1">
      <c r="A107" t="s">
        <v>50</v>
      </c>
      <c s="6" t="s">
        <v>133</v>
      </c>
      <c s="6" t="s">
        <v>96</v>
      </c>
      <c t="s">
        <v>4</v>
      </c>
      <c s="26" t="s">
        <v>97</v>
      </c>
      <c s="27" t="s">
        <v>98</v>
      </c>
      <c s="28">
        <v>1</v>
      </c>
      <c s="27">
        <v>0</v>
      </c>
      <c s="27">
        <f>ROUND(G107*H107,6)</f>
      </c>
      <c r="L107" s="29">
        <v>0</v>
      </c>
      <c s="24">
        <f>ROUND(ROUND(L107,2)*ROUND(G107,3),2)</f>
      </c>
      <c s="27" t="s">
        <v>55</v>
      </c>
      <c>
        <f>(M107*21)/100</f>
      </c>
      <c t="s">
        <v>27</v>
      </c>
    </row>
    <row r="108" spans="1:5" ht="12.75" customHeight="1">
      <c r="A108" s="30" t="s">
        <v>56</v>
      </c>
      <c r="E108" s="31" t="s">
        <v>97</v>
      </c>
    </row>
    <row r="109" spans="1:5" ht="12.75" customHeight="1">
      <c r="A109" s="30" t="s">
        <v>57</v>
      </c>
      <c r="E109" s="32" t="s">
        <v>4</v>
      </c>
    </row>
    <row r="110" spans="5:5" ht="12.75" customHeight="1">
      <c r="E110" s="31" t="s">
        <v>58</v>
      </c>
    </row>
    <row r="111" spans="1:13" ht="12.75" customHeight="1">
      <c r="A111" t="s">
        <v>47</v>
      </c>
      <c r="C111" s="7" t="s">
        <v>386</v>
      </c>
      <c r="E111" s="25" t="s">
        <v>5252</v>
      </c>
      <c r="J111" s="24">
        <f>0</f>
      </c>
      <c s="24">
        <f>0</f>
      </c>
      <c s="24">
        <f>0+L112+L116+L120+L124+L128+L132+L136+L140+L144+L148+L152+L156+L160+L164+L168+L172</f>
      </c>
      <c s="24">
        <f>0+M112+M116+M120+M124+M128+M132+M136+M140+M144+M148+M152+M156+M160+M164+M168+M172</f>
      </c>
    </row>
    <row r="112" spans="1:16" ht="12.75" customHeight="1">
      <c r="A112" t="s">
        <v>50</v>
      </c>
      <c s="6" t="s">
        <v>136</v>
      </c>
      <c s="6" t="s">
        <v>5415</v>
      </c>
      <c t="s">
        <v>4</v>
      </c>
      <c s="26" t="s">
        <v>5416</v>
      </c>
      <c s="27" t="s">
        <v>82</v>
      </c>
      <c s="28">
        <v>570</v>
      </c>
      <c s="27">
        <v>0</v>
      </c>
      <c s="27">
        <f>ROUND(G112*H112,6)</f>
      </c>
      <c r="L112" s="29">
        <v>0</v>
      </c>
      <c s="24">
        <f>ROUND(ROUND(L112,2)*ROUND(G112,3),2)</f>
      </c>
      <c s="27" t="s">
        <v>55</v>
      </c>
      <c>
        <f>(M112*21)/100</f>
      </c>
      <c t="s">
        <v>27</v>
      </c>
    </row>
    <row r="113" spans="1:5" ht="12.75" customHeight="1">
      <c r="A113" s="30" t="s">
        <v>56</v>
      </c>
      <c r="E113" s="31" t="s">
        <v>5416</v>
      </c>
    </row>
    <row r="114" spans="1:5" ht="12.75" customHeight="1">
      <c r="A114" s="30" t="s">
        <v>57</v>
      </c>
      <c r="E114" s="32" t="s">
        <v>4</v>
      </c>
    </row>
    <row r="115" spans="5:5" ht="12.75" customHeight="1">
      <c r="E115" s="31" t="s">
        <v>67</v>
      </c>
    </row>
    <row r="116" spans="1:16" ht="12.75" customHeight="1">
      <c r="A116" t="s">
        <v>50</v>
      </c>
      <c s="6" t="s">
        <v>139</v>
      </c>
      <c s="6" t="s">
        <v>5417</v>
      </c>
      <c t="s">
        <v>4</v>
      </c>
      <c s="26" t="s">
        <v>5418</v>
      </c>
      <c s="27" t="s">
        <v>98</v>
      </c>
      <c s="28">
        <v>3</v>
      </c>
      <c s="27">
        <v>0</v>
      </c>
      <c s="27">
        <f>ROUND(G116*H116,6)</f>
      </c>
      <c r="L116" s="29">
        <v>0</v>
      </c>
      <c s="24">
        <f>ROUND(ROUND(L116,2)*ROUND(G116,3),2)</f>
      </c>
      <c s="27" t="s">
        <v>55</v>
      </c>
      <c>
        <f>(M116*21)/100</f>
      </c>
      <c t="s">
        <v>27</v>
      </c>
    </row>
    <row r="117" spans="1:5" ht="12.75" customHeight="1">
      <c r="A117" s="30" t="s">
        <v>56</v>
      </c>
      <c r="E117" s="31" t="s">
        <v>5418</v>
      </c>
    </row>
    <row r="118" spans="1:5" ht="12.75" customHeight="1">
      <c r="A118" s="30" t="s">
        <v>57</v>
      </c>
      <c r="E118" s="32" t="s">
        <v>4</v>
      </c>
    </row>
    <row r="119" spans="5:5" ht="12.75" customHeight="1">
      <c r="E119" s="31" t="s">
        <v>67</v>
      </c>
    </row>
    <row r="120" spans="1:16" ht="12.75" customHeight="1">
      <c r="A120" t="s">
        <v>50</v>
      </c>
      <c s="6" t="s">
        <v>142</v>
      </c>
      <c s="6" t="s">
        <v>5419</v>
      </c>
      <c t="s">
        <v>4</v>
      </c>
      <c s="26" t="s">
        <v>5420</v>
      </c>
      <c s="27" t="s">
        <v>98</v>
      </c>
      <c s="28">
        <v>1</v>
      </c>
      <c s="27">
        <v>0</v>
      </c>
      <c s="27">
        <f>ROUND(G120*H120,6)</f>
      </c>
      <c r="L120" s="29">
        <v>0</v>
      </c>
      <c s="24">
        <f>ROUND(ROUND(L120,2)*ROUND(G120,3),2)</f>
      </c>
      <c s="27" t="s">
        <v>55</v>
      </c>
      <c>
        <f>(M120*21)/100</f>
      </c>
      <c t="s">
        <v>27</v>
      </c>
    </row>
    <row r="121" spans="1:5" ht="12.75" customHeight="1">
      <c r="A121" s="30" t="s">
        <v>56</v>
      </c>
      <c r="E121" s="31" t="s">
        <v>5420</v>
      </c>
    </row>
    <row r="122" spans="1:5" ht="12.75" customHeight="1">
      <c r="A122" s="30" t="s">
        <v>57</v>
      </c>
      <c r="E122" s="32" t="s">
        <v>4</v>
      </c>
    </row>
    <row r="123" spans="5:5" ht="12.75" customHeight="1">
      <c r="E123" s="31" t="s">
        <v>67</v>
      </c>
    </row>
    <row r="124" spans="1:16" ht="12.75" customHeight="1">
      <c r="A124" t="s">
        <v>50</v>
      </c>
      <c s="6" t="s">
        <v>145</v>
      </c>
      <c s="6" t="s">
        <v>1999</v>
      </c>
      <c t="s">
        <v>4</v>
      </c>
      <c s="26" t="s">
        <v>2000</v>
      </c>
      <c s="27" t="s">
        <v>98</v>
      </c>
      <c s="28">
        <v>3</v>
      </c>
      <c s="27">
        <v>0</v>
      </c>
      <c s="27">
        <f>ROUND(G124*H124,6)</f>
      </c>
      <c r="L124" s="29">
        <v>0</v>
      </c>
      <c s="24">
        <f>ROUND(ROUND(L124,2)*ROUND(G124,3),2)</f>
      </c>
      <c s="27" t="s">
        <v>55</v>
      </c>
      <c>
        <f>(M124*21)/100</f>
      </c>
      <c t="s">
        <v>27</v>
      </c>
    </row>
    <row r="125" spans="1:5" ht="12.75" customHeight="1">
      <c r="A125" s="30" t="s">
        <v>56</v>
      </c>
      <c r="E125" s="31" t="s">
        <v>2000</v>
      </c>
    </row>
    <row r="126" spans="1:5" ht="12.75" customHeight="1">
      <c r="A126" s="30" t="s">
        <v>57</v>
      </c>
      <c r="E126" s="32" t="s">
        <v>4</v>
      </c>
    </row>
    <row r="127" spans="5:5" ht="12.75" customHeight="1">
      <c r="E127" s="31" t="s">
        <v>67</v>
      </c>
    </row>
    <row r="128" spans="1:16" ht="12.75" customHeight="1">
      <c r="A128" t="s">
        <v>50</v>
      </c>
      <c s="6" t="s">
        <v>148</v>
      </c>
      <c s="6" t="s">
        <v>2001</v>
      </c>
      <c t="s">
        <v>4</v>
      </c>
      <c s="26" t="s">
        <v>2002</v>
      </c>
      <c s="27" t="s">
        <v>98</v>
      </c>
      <c s="28">
        <v>3</v>
      </c>
      <c s="27">
        <v>0</v>
      </c>
      <c s="27">
        <f>ROUND(G128*H128,6)</f>
      </c>
      <c r="L128" s="29">
        <v>0</v>
      </c>
      <c s="24">
        <f>ROUND(ROUND(L128,2)*ROUND(G128,3),2)</f>
      </c>
      <c s="27" t="s">
        <v>55</v>
      </c>
      <c>
        <f>(M128*21)/100</f>
      </c>
      <c t="s">
        <v>27</v>
      </c>
    </row>
    <row r="129" spans="1:5" ht="12.75" customHeight="1">
      <c r="A129" s="30" t="s">
        <v>56</v>
      </c>
      <c r="E129" s="31" t="s">
        <v>2002</v>
      </c>
    </row>
    <row r="130" spans="1:5" ht="12.75" customHeight="1">
      <c r="A130" s="30" t="s">
        <v>57</v>
      </c>
      <c r="E130" s="32" t="s">
        <v>4</v>
      </c>
    </row>
    <row r="131" spans="5:5" ht="12.75" customHeight="1">
      <c r="E131" s="31" t="s">
        <v>67</v>
      </c>
    </row>
    <row r="132" spans="1:16" ht="12.75" customHeight="1">
      <c r="A132" t="s">
        <v>50</v>
      </c>
      <c s="6" t="s">
        <v>151</v>
      </c>
      <c s="6" t="s">
        <v>871</v>
      </c>
      <c t="s">
        <v>4</v>
      </c>
      <c s="26" t="s">
        <v>872</v>
      </c>
      <c s="27" t="s">
        <v>98</v>
      </c>
      <c s="28">
        <v>26</v>
      </c>
      <c s="27">
        <v>0</v>
      </c>
      <c s="27">
        <f>ROUND(G132*H132,6)</f>
      </c>
      <c r="L132" s="29">
        <v>0</v>
      </c>
      <c s="24">
        <f>ROUND(ROUND(L132,2)*ROUND(G132,3),2)</f>
      </c>
      <c s="27" t="s">
        <v>55</v>
      </c>
      <c>
        <f>(M132*21)/100</f>
      </c>
      <c t="s">
        <v>27</v>
      </c>
    </row>
    <row r="133" spans="1:5" ht="12.75" customHeight="1">
      <c r="A133" s="30" t="s">
        <v>56</v>
      </c>
      <c r="E133" s="31" t="s">
        <v>872</v>
      </c>
    </row>
    <row r="134" spans="1:5" ht="12.75" customHeight="1">
      <c r="A134" s="30" t="s">
        <v>57</v>
      </c>
      <c r="E134" s="32" t="s">
        <v>4</v>
      </c>
    </row>
    <row r="135" spans="5:5" ht="12.75" customHeight="1">
      <c r="E135" s="31" t="s">
        <v>58</v>
      </c>
    </row>
    <row r="136" spans="1:16" ht="12.75" customHeight="1">
      <c r="A136" t="s">
        <v>50</v>
      </c>
      <c s="6" t="s">
        <v>154</v>
      </c>
      <c s="6" t="s">
        <v>867</v>
      </c>
      <c t="s">
        <v>4</v>
      </c>
      <c s="26" t="s">
        <v>868</v>
      </c>
      <c s="27" t="s">
        <v>264</v>
      </c>
      <c s="28">
        <v>8</v>
      </c>
      <c s="27">
        <v>0</v>
      </c>
      <c s="27">
        <f>ROUND(G136*H136,6)</f>
      </c>
      <c r="L136" s="29">
        <v>0</v>
      </c>
      <c s="24">
        <f>ROUND(ROUND(L136,2)*ROUND(G136,3),2)</f>
      </c>
      <c s="27" t="s">
        <v>55</v>
      </c>
      <c>
        <f>(M136*21)/100</f>
      </c>
      <c t="s">
        <v>27</v>
      </c>
    </row>
    <row r="137" spans="1:5" ht="12.75" customHeight="1">
      <c r="A137" s="30" t="s">
        <v>56</v>
      </c>
      <c r="E137" s="31" t="s">
        <v>868</v>
      </c>
    </row>
    <row r="138" spans="1:5" ht="12.75" customHeight="1">
      <c r="A138" s="30" t="s">
        <v>57</v>
      </c>
      <c r="E138" s="32" t="s">
        <v>4</v>
      </c>
    </row>
    <row r="139" spans="5:5" ht="12.75" customHeight="1">
      <c r="E139" s="31" t="s">
        <v>58</v>
      </c>
    </row>
    <row r="140" spans="1:16" ht="12.75" customHeight="1">
      <c r="A140" t="s">
        <v>50</v>
      </c>
      <c s="6" t="s">
        <v>157</v>
      </c>
      <c s="6" t="s">
        <v>869</v>
      </c>
      <c t="s">
        <v>4</v>
      </c>
      <c s="26" t="s">
        <v>870</v>
      </c>
      <c s="27" t="s">
        <v>264</v>
      </c>
      <c s="28">
        <v>6</v>
      </c>
      <c s="27">
        <v>0</v>
      </c>
      <c s="27">
        <f>ROUND(G140*H140,6)</f>
      </c>
      <c r="L140" s="29">
        <v>0</v>
      </c>
      <c s="24">
        <f>ROUND(ROUND(L140,2)*ROUND(G140,3),2)</f>
      </c>
      <c s="27" t="s">
        <v>55</v>
      </c>
      <c>
        <f>(M140*21)/100</f>
      </c>
      <c t="s">
        <v>27</v>
      </c>
    </row>
    <row r="141" spans="1:5" ht="12.75" customHeight="1">
      <c r="A141" s="30" t="s">
        <v>56</v>
      </c>
      <c r="E141" s="31" t="s">
        <v>870</v>
      </c>
    </row>
    <row r="142" spans="1:5" ht="12.75" customHeight="1">
      <c r="A142" s="30" t="s">
        <v>57</v>
      </c>
      <c r="E142" s="32" t="s">
        <v>4</v>
      </c>
    </row>
    <row r="143" spans="5:5" ht="12.75" customHeight="1">
      <c r="E143" s="31" t="s">
        <v>58</v>
      </c>
    </row>
    <row r="144" spans="1:16" ht="12.75" customHeight="1">
      <c r="A144" t="s">
        <v>50</v>
      </c>
      <c s="6" t="s">
        <v>161</v>
      </c>
      <c s="6" t="s">
        <v>863</v>
      </c>
      <c t="s">
        <v>4</v>
      </c>
      <c s="26" t="s">
        <v>864</v>
      </c>
      <c s="27" t="s">
        <v>264</v>
      </c>
      <c s="28">
        <v>48</v>
      </c>
      <c s="27">
        <v>0</v>
      </c>
      <c s="27">
        <f>ROUND(G144*H144,6)</f>
      </c>
      <c r="L144" s="29">
        <v>0</v>
      </c>
      <c s="24">
        <f>ROUND(ROUND(L144,2)*ROUND(G144,3),2)</f>
      </c>
      <c s="27" t="s">
        <v>55</v>
      </c>
      <c>
        <f>(M144*21)/100</f>
      </c>
      <c t="s">
        <v>27</v>
      </c>
    </row>
    <row r="145" spans="1:5" ht="12.75" customHeight="1">
      <c r="A145" s="30" t="s">
        <v>56</v>
      </c>
      <c r="E145" s="31" t="s">
        <v>864</v>
      </c>
    </row>
    <row r="146" spans="1:5" ht="12.75" customHeight="1">
      <c r="A146" s="30" t="s">
        <v>57</v>
      </c>
      <c r="E146" s="32" t="s">
        <v>4</v>
      </c>
    </row>
    <row r="147" spans="5:5" ht="12.75" customHeight="1">
      <c r="E147" s="31" t="s">
        <v>58</v>
      </c>
    </row>
    <row r="148" spans="1:16" ht="12.75" customHeight="1">
      <c r="A148" t="s">
        <v>50</v>
      </c>
      <c s="6" t="s">
        <v>164</v>
      </c>
      <c s="6" t="s">
        <v>974</v>
      </c>
      <c t="s">
        <v>4</v>
      </c>
      <c s="26" t="s">
        <v>975</v>
      </c>
      <c s="27" t="s">
        <v>264</v>
      </c>
      <c s="28">
        <v>16</v>
      </c>
      <c s="27">
        <v>0</v>
      </c>
      <c s="27">
        <f>ROUND(G148*H148,6)</f>
      </c>
      <c r="L148" s="29">
        <v>0</v>
      </c>
      <c s="24">
        <f>ROUND(ROUND(L148,2)*ROUND(G148,3),2)</f>
      </c>
      <c s="27" t="s">
        <v>55</v>
      </c>
      <c>
        <f>(M148*21)/100</f>
      </c>
      <c t="s">
        <v>27</v>
      </c>
    </row>
    <row r="149" spans="1:5" ht="12.75" customHeight="1">
      <c r="A149" s="30" t="s">
        <v>56</v>
      </c>
      <c r="E149" s="31" t="s">
        <v>975</v>
      </c>
    </row>
    <row r="150" spans="1:5" ht="12.75" customHeight="1">
      <c r="A150" s="30" t="s">
        <v>57</v>
      </c>
      <c r="E150" s="32" t="s">
        <v>4</v>
      </c>
    </row>
    <row r="151" spans="5:5" ht="12.75" customHeight="1">
      <c r="E151" s="31" t="s">
        <v>58</v>
      </c>
    </row>
    <row r="152" spans="1:16" ht="12.75" customHeight="1">
      <c r="A152" t="s">
        <v>50</v>
      </c>
      <c s="6" t="s">
        <v>167</v>
      </c>
      <c s="6" t="s">
        <v>1835</v>
      </c>
      <c t="s">
        <v>4</v>
      </c>
      <c s="26" t="s">
        <v>1836</v>
      </c>
      <c s="27" t="s">
        <v>264</v>
      </c>
      <c s="28">
        <v>16</v>
      </c>
      <c s="27">
        <v>0</v>
      </c>
      <c s="27">
        <f>ROUND(G152*H152,6)</f>
      </c>
      <c r="L152" s="29">
        <v>0</v>
      </c>
      <c s="24">
        <f>ROUND(ROUND(L152,2)*ROUND(G152,3),2)</f>
      </c>
      <c s="27" t="s">
        <v>55</v>
      </c>
      <c>
        <f>(M152*21)/100</f>
      </c>
      <c t="s">
        <v>27</v>
      </c>
    </row>
    <row r="153" spans="1:5" ht="12.75" customHeight="1">
      <c r="A153" s="30" t="s">
        <v>56</v>
      </c>
      <c r="E153" s="31" t="s">
        <v>1836</v>
      </c>
    </row>
    <row r="154" spans="1:5" ht="12.75" customHeight="1">
      <c r="A154" s="30" t="s">
        <v>57</v>
      </c>
      <c r="E154" s="32" t="s">
        <v>4</v>
      </c>
    </row>
    <row r="155" spans="5:5" ht="12.75" customHeight="1">
      <c r="E155" s="31" t="s">
        <v>58</v>
      </c>
    </row>
    <row r="156" spans="1:16" ht="12.75" customHeight="1">
      <c r="A156" t="s">
        <v>50</v>
      </c>
      <c s="6" t="s">
        <v>170</v>
      </c>
      <c s="6" t="s">
        <v>1492</v>
      </c>
      <c t="s">
        <v>4</v>
      </c>
      <c s="26" t="s">
        <v>1493</v>
      </c>
      <c s="27" t="s">
        <v>82</v>
      </c>
      <c s="28">
        <v>570</v>
      </c>
      <c s="27">
        <v>0</v>
      </c>
      <c s="27">
        <f>ROUND(G156*H156,6)</f>
      </c>
      <c r="L156" s="29">
        <v>0</v>
      </c>
      <c s="24">
        <f>ROUND(ROUND(L156,2)*ROUND(G156,3),2)</f>
      </c>
      <c s="27" t="s">
        <v>55</v>
      </c>
      <c>
        <f>(M156*21)/100</f>
      </c>
      <c t="s">
        <v>27</v>
      </c>
    </row>
    <row r="157" spans="1:5" ht="12.75" customHeight="1">
      <c r="A157" s="30" t="s">
        <v>56</v>
      </c>
      <c r="E157" s="31" t="s">
        <v>1493</v>
      </c>
    </row>
    <row r="158" spans="1:5" ht="12.75" customHeight="1">
      <c r="A158" s="30" t="s">
        <v>57</v>
      </c>
      <c r="E158" s="32" t="s">
        <v>4</v>
      </c>
    </row>
    <row r="159" spans="5:5" ht="12.75" customHeight="1">
      <c r="E159" s="31" t="s">
        <v>58</v>
      </c>
    </row>
    <row r="160" spans="1:16" ht="12.75" customHeight="1">
      <c r="A160" t="s">
        <v>50</v>
      </c>
      <c s="6" t="s">
        <v>173</v>
      </c>
      <c s="6" t="s">
        <v>5280</v>
      </c>
      <c t="s">
        <v>4</v>
      </c>
      <c s="26" t="s">
        <v>119</v>
      </c>
      <c s="27" t="s">
        <v>120</v>
      </c>
      <c s="28">
        <v>82.08</v>
      </c>
      <c s="27">
        <v>0</v>
      </c>
      <c s="27">
        <f>ROUND(G160*H160,6)</f>
      </c>
      <c r="L160" s="29">
        <v>0</v>
      </c>
      <c s="24">
        <f>ROUND(ROUND(L160,2)*ROUND(G160,3),2)</f>
      </c>
      <c s="27" t="s">
        <v>55</v>
      </c>
      <c>
        <f>(M160*21)/100</f>
      </c>
      <c t="s">
        <v>27</v>
      </c>
    </row>
    <row r="161" spans="1:5" ht="12.75" customHeight="1">
      <c r="A161" s="30" t="s">
        <v>56</v>
      </c>
      <c r="E161" s="31" t="s">
        <v>119</v>
      </c>
    </row>
    <row r="162" spans="1:5" ht="12.75" customHeight="1">
      <c r="A162" s="30" t="s">
        <v>57</v>
      </c>
      <c r="E162" s="32" t="s">
        <v>4</v>
      </c>
    </row>
    <row r="163" spans="5:5" ht="12.75" customHeight="1">
      <c r="E163" s="31" t="s">
        <v>58</v>
      </c>
    </row>
    <row r="164" spans="1:16" ht="12.75" customHeight="1">
      <c r="A164" t="s">
        <v>50</v>
      </c>
      <c s="6" t="s">
        <v>176</v>
      </c>
      <c s="6" t="s">
        <v>851</v>
      </c>
      <c t="s">
        <v>4</v>
      </c>
      <c s="26" t="s">
        <v>852</v>
      </c>
      <c s="27" t="s">
        <v>98</v>
      </c>
      <c s="28">
        <v>1</v>
      </c>
      <c s="27">
        <v>0</v>
      </c>
      <c s="27">
        <f>ROUND(G164*H164,6)</f>
      </c>
      <c r="L164" s="29">
        <v>0</v>
      </c>
      <c s="24">
        <f>ROUND(ROUND(L164,2)*ROUND(G164,3),2)</f>
      </c>
      <c s="27" t="s">
        <v>55</v>
      </c>
      <c>
        <f>(M164*21)/100</f>
      </c>
      <c t="s">
        <v>27</v>
      </c>
    </row>
    <row r="165" spans="1:5" ht="12.75" customHeight="1">
      <c r="A165" s="30" t="s">
        <v>56</v>
      </c>
      <c r="E165" s="31" t="s">
        <v>852</v>
      </c>
    </row>
    <row r="166" spans="1:5" ht="12.75" customHeight="1">
      <c r="A166" s="30" t="s">
        <v>57</v>
      </c>
      <c r="E166" s="32" t="s">
        <v>4</v>
      </c>
    </row>
    <row r="167" spans="5:5" ht="12.75" customHeight="1">
      <c r="E167" s="31" t="s">
        <v>58</v>
      </c>
    </row>
    <row r="168" spans="1:16" ht="12.75" customHeight="1">
      <c r="A168" t="s">
        <v>50</v>
      </c>
      <c s="6" t="s">
        <v>179</v>
      </c>
      <c s="6" t="s">
        <v>853</v>
      </c>
      <c t="s">
        <v>4</v>
      </c>
      <c s="26" t="s">
        <v>854</v>
      </c>
      <c s="27" t="s">
        <v>98</v>
      </c>
      <c s="28">
        <v>1</v>
      </c>
      <c s="27">
        <v>0</v>
      </c>
      <c s="27">
        <f>ROUND(G168*H168,6)</f>
      </c>
      <c r="L168" s="29">
        <v>0</v>
      </c>
      <c s="24">
        <f>ROUND(ROUND(L168,2)*ROUND(G168,3),2)</f>
      </c>
      <c s="27" t="s">
        <v>55</v>
      </c>
      <c>
        <f>(M168*21)/100</f>
      </c>
      <c t="s">
        <v>27</v>
      </c>
    </row>
    <row r="169" spans="1:5" ht="12.75" customHeight="1">
      <c r="A169" s="30" t="s">
        <v>56</v>
      </c>
      <c r="E169" s="31" t="s">
        <v>854</v>
      </c>
    </row>
    <row r="170" spans="1:5" ht="12.75" customHeight="1">
      <c r="A170" s="30" t="s">
        <v>57</v>
      </c>
      <c r="E170" s="32" t="s">
        <v>4</v>
      </c>
    </row>
    <row r="171" spans="5:5" ht="12.75" customHeight="1">
      <c r="E171" s="31" t="s">
        <v>58</v>
      </c>
    </row>
    <row r="172" spans="1:16" ht="12.75" customHeight="1">
      <c r="A172" t="s">
        <v>50</v>
      </c>
      <c s="6" t="s">
        <v>182</v>
      </c>
      <c s="6" t="s">
        <v>855</v>
      </c>
      <c t="s">
        <v>4</v>
      </c>
      <c s="26" t="s">
        <v>856</v>
      </c>
      <c s="27" t="s">
        <v>98</v>
      </c>
      <c s="28">
        <v>1</v>
      </c>
      <c s="27">
        <v>0</v>
      </c>
      <c s="27">
        <f>ROUND(G172*H172,6)</f>
      </c>
      <c r="L172" s="29">
        <v>0</v>
      </c>
      <c s="24">
        <f>ROUND(ROUND(L172,2)*ROUND(G172,3),2)</f>
      </c>
      <c s="27" t="s">
        <v>55</v>
      </c>
      <c>
        <f>(M172*21)/100</f>
      </c>
      <c t="s">
        <v>27</v>
      </c>
    </row>
    <row r="173" spans="1:5" ht="12.75" customHeight="1">
      <c r="A173" s="30" t="s">
        <v>56</v>
      </c>
      <c r="E173" s="31" t="s">
        <v>856</v>
      </c>
    </row>
    <row r="174" spans="1:5" ht="12.75" customHeight="1">
      <c r="A174" s="30" t="s">
        <v>57</v>
      </c>
      <c r="E174" s="32" t="s">
        <v>4</v>
      </c>
    </row>
    <row r="175" spans="5:5" ht="12.75" customHeight="1">
      <c r="E175" s="31" t="s">
        <v>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P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5423</v>
      </c>
      <c r="E8" s="23" t="s">
        <v>5424</v>
      </c>
      <c r="J8" s="22">
        <f>0+J9+J26+J31</f>
      </c>
      <c s="22">
        <f>0+K9+K26+K31</f>
      </c>
      <c s="22">
        <f>0+L9+L26+L31</f>
      </c>
      <c s="22">
        <f>0+M9+M26+M31</f>
      </c>
    </row>
    <row r="9" spans="1:13" ht="12.75" customHeight="1">
      <c r="A9" t="s">
        <v>47</v>
      </c>
      <c r="C9" s="7" t="s">
        <v>5425</v>
      </c>
      <c r="E9" s="25" t="s">
        <v>5426</v>
      </c>
      <c r="J9" s="24">
        <f>0</f>
      </c>
      <c s="24">
        <f>0</f>
      </c>
      <c s="24">
        <f>0+L10+L14+L18+L22</f>
      </c>
      <c s="24">
        <f>0+M10+M14+M18+M22</f>
      </c>
    </row>
    <row r="10" spans="1:16" ht="12.75" customHeight="1">
      <c r="A10" t="s">
        <v>50</v>
      </c>
      <c s="6" t="s">
        <v>51</v>
      </c>
      <c s="6" t="s">
        <v>5427</v>
      </c>
      <c t="s">
        <v>4</v>
      </c>
      <c s="26" t="s">
        <v>5428</v>
      </c>
      <c s="27" t="s">
        <v>98</v>
      </c>
      <c s="28">
        <v>4</v>
      </c>
      <c s="27">
        <v>0</v>
      </c>
      <c s="27">
        <f>ROUND(G10*H10,6)</f>
      </c>
      <c r="L10" s="29">
        <v>0</v>
      </c>
      <c s="24">
        <f>ROUND(ROUND(L10,2)*ROUND(G10,3),2)</f>
      </c>
      <c s="27" t="s">
        <v>55</v>
      </c>
      <c>
        <f>(M10*21)/100</f>
      </c>
      <c t="s">
        <v>27</v>
      </c>
    </row>
    <row r="11" spans="1:5" ht="12.75" customHeight="1">
      <c r="A11" s="30" t="s">
        <v>56</v>
      </c>
      <c r="E11" s="31" t="s">
        <v>5428</v>
      </c>
    </row>
    <row r="12" spans="1:5" ht="12.75" customHeight="1">
      <c r="A12" s="30" t="s">
        <v>57</v>
      </c>
      <c r="E12" s="32" t="s">
        <v>4</v>
      </c>
    </row>
    <row r="13" spans="5:5" ht="12.75" customHeight="1">
      <c r="E13" s="31" t="s">
        <v>58</v>
      </c>
    </row>
    <row r="14" spans="1:16" ht="12.75" customHeight="1">
      <c r="A14" t="s">
        <v>50</v>
      </c>
      <c s="6" t="s">
        <v>27</v>
      </c>
      <c s="6" t="s">
        <v>5429</v>
      </c>
      <c t="s">
        <v>4</v>
      </c>
      <c s="26" t="s">
        <v>5430</v>
      </c>
      <c s="27" t="s">
        <v>98</v>
      </c>
      <c s="28">
        <v>2</v>
      </c>
      <c s="27">
        <v>0</v>
      </c>
      <c s="27">
        <f>ROUND(G14*H14,6)</f>
      </c>
      <c r="L14" s="29">
        <v>0</v>
      </c>
      <c s="24">
        <f>ROUND(ROUND(L14,2)*ROUND(G14,3),2)</f>
      </c>
      <c s="27" t="s">
        <v>55</v>
      </c>
      <c>
        <f>(M14*21)/100</f>
      </c>
      <c t="s">
        <v>27</v>
      </c>
    </row>
    <row r="15" spans="1:5" ht="12.75" customHeight="1">
      <c r="A15" s="30" t="s">
        <v>56</v>
      </c>
      <c r="E15" s="31" t="s">
        <v>5430</v>
      </c>
    </row>
    <row r="16" spans="1:5" ht="12.75" customHeight="1">
      <c r="A16" s="30" t="s">
        <v>57</v>
      </c>
      <c r="E16" s="32" t="s">
        <v>4</v>
      </c>
    </row>
    <row r="17" spans="5:5" ht="12.75" customHeight="1">
      <c r="E17" s="31" t="s">
        <v>58</v>
      </c>
    </row>
    <row r="18" spans="1:16" ht="12.75" customHeight="1">
      <c r="A18" t="s">
        <v>50</v>
      </c>
      <c s="6" t="s">
        <v>25</v>
      </c>
      <c s="6" t="s">
        <v>5431</v>
      </c>
      <c t="s">
        <v>4</v>
      </c>
      <c s="26" t="s">
        <v>5432</v>
      </c>
      <c s="27" t="s">
        <v>98</v>
      </c>
      <c s="28">
        <v>8</v>
      </c>
      <c s="27">
        <v>0</v>
      </c>
      <c s="27">
        <f>ROUND(G18*H18,6)</f>
      </c>
      <c r="L18" s="29">
        <v>0</v>
      </c>
      <c s="24">
        <f>ROUND(ROUND(L18,2)*ROUND(G18,3),2)</f>
      </c>
      <c s="27" t="s">
        <v>55</v>
      </c>
      <c>
        <f>(M18*21)/100</f>
      </c>
      <c t="s">
        <v>27</v>
      </c>
    </row>
    <row r="19" spans="1:5" ht="12.75" customHeight="1">
      <c r="A19" s="30" t="s">
        <v>56</v>
      </c>
      <c r="E19" s="31" t="s">
        <v>5432</v>
      </c>
    </row>
    <row r="20" spans="1:5" ht="12.75" customHeight="1">
      <c r="A20" s="30" t="s">
        <v>57</v>
      </c>
      <c r="E20" s="32" t="s">
        <v>4</v>
      </c>
    </row>
    <row r="21" spans="5:5" ht="12.75" customHeight="1">
      <c r="E21" s="31" t="s">
        <v>58</v>
      </c>
    </row>
    <row r="22" spans="1:16" ht="12.75" customHeight="1">
      <c r="A22" t="s">
        <v>50</v>
      </c>
      <c s="6" t="s">
        <v>68</v>
      </c>
      <c s="6" t="s">
        <v>5433</v>
      </c>
      <c t="s">
        <v>4</v>
      </c>
      <c s="26" t="s">
        <v>5434</v>
      </c>
      <c s="27" t="s">
        <v>98</v>
      </c>
      <c s="28">
        <v>15</v>
      </c>
      <c s="27">
        <v>0</v>
      </c>
      <c s="27">
        <f>ROUND(G22*H22,6)</f>
      </c>
      <c r="L22" s="29">
        <v>0</v>
      </c>
      <c s="24">
        <f>ROUND(ROUND(L22,2)*ROUND(G22,3),2)</f>
      </c>
      <c s="27" t="s">
        <v>55</v>
      </c>
      <c>
        <f>(M22*21)/100</f>
      </c>
      <c t="s">
        <v>27</v>
      </c>
    </row>
    <row r="23" spans="1:5" ht="12.75" customHeight="1">
      <c r="A23" s="30" t="s">
        <v>56</v>
      </c>
      <c r="E23" s="31" t="s">
        <v>5434</v>
      </c>
    </row>
    <row r="24" spans="1:5" ht="12.75" customHeight="1">
      <c r="A24" s="30" t="s">
        <v>57</v>
      </c>
      <c r="E24" s="32" t="s">
        <v>4</v>
      </c>
    </row>
    <row r="25" spans="5:5" ht="12.75" customHeight="1">
      <c r="E25" s="31" t="s">
        <v>58</v>
      </c>
    </row>
    <row r="26" spans="1:13" ht="12.75" customHeight="1">
      <c r="A26" t="s">
        <v>47</v>
      </c>
      <c r="C26" s="7" t="s">
        <v>5435</v>
      </c>
      <c r="E26" s="25" t="s">
        <v>5436</v>
      </c>
      <c r="J26" s="24">
        <f>0</f>
      </c>
      <c s="24">
        <f>0</f>
      </c>
      <c s="24">
        <f>0+L27</f>
      </c>
      <c s="24">
        <f>0+M27</f>
      </c>
    </row>
    <row r="27" spans="1:16" ht="12.75" customHeight="1">
      <c r="A27" t="s">
        <v>50</v>
      </c>
      <c s="6" t="s">
        <v>71</v>
      </c>
      <c s="6" t="s">
        <v>5437</v>
      </c>
      <c t="s">
        <v>4</v>
      </c>
      <c s="26" t="s">
        <v>5438</v>
      </c>
      <c s="27" t="s">
        <v>98</v>
      </c>
      <c s="28">
        <v>2</v>
      </c>
      <c s="27">
        <v>0</v>
      </c>
      <c s="27">
        <f>ROUND(G27*H27,6)</f>
      </c>
      <c r="L27" s="29">
        <v>0</v>
      </c>
      <c s="24">
        <f>ROUND(ROUND(L27,2)*ROUND(G27,3),2)</f>
      </c>
      <c s="27" t="s">
        <v>55</v>
      </c>
      <c>
        <f>(M27*21)/100</f>
      </c>
      <c t="s">
        <v>27</v>
      </c>
    </row>
    <row r="28" spans="1:5" ht="12.75" customHeight="1">
      <c r="A28" s="30" t="s">
        <v>56</v>
      </c>
      <c r="E28" s="31" t="s">
        <v>5438</v>
      </c>
    </row>
    <row r="29" spans="1:5" ht="12.75" customHeight="1">
      <c r="A29" s="30" t="s">
        <v>57</v>
      </c>
      <c r="E29" s="32" t="s">
        <v>4</v>
      </c>
    </row>
    <row r="30" spans="5:5" ht="12.75" customHeight="1">
      <c r="E30" s="31" t="s">
        <v>58</v>
      </c>
    </row>
    <row r="31" spans="1:13" ht="12.75" customHeight="1">
      <c r="A31" t="s">
        <v>47</v>
      </c>
      <c r="C31" s="7" t="s">
        <v>5439</v>
      </c>
      <c r="E31" s="25" t="s">
        <v>5440</v>
      </c>
      <c r="J31" s="24">
        <f>0</f>
      </c>
      <c s="24">
        <f>0</f>
      </c>
      <c s="24">
        <f>0+L32+L36+L40+L44</f>
      </c>
      <c s="24">
        <f>0+M32+M36+M40+M44</f>
      </c>
    </row>
    <row r="32" spans="1:16" ht="12.75" customHeight="1">
      <c r="A32" t="s">
        <v>50</v>
      </c>
      <c s="6" t="s">
        <v>26</v>
      </c>
      <c s="6" t="s">
        <v>3090</v>
      </c>
      <c t="s">
        <v>4</v>
      </c>
      <c s="26" t="s">
        <v>3091</v>
      </c>
      <c s="27" t="s">
        <v>264</v>
      </c>
      <c s="28">
        <v>8</v>
      </c>
      <c s="27">
        <v>0</v>
      </c>
      <c s="27">
        <f>ROUND(G32*H32,6)</f>
      </c>
      <c r="L32" s="29">
        <v>0</v>
      </c>
      <c s="24">
        <f>ROUND(ROUND(L32,2)*ROUND(G32,3),2)</f>
      </c>
      <c s="27" t="s">
        <v>55</v>
      </c>
      <c>
        <f>(M32*21)/100</f>
      </c>
      <c t="s">
        <v>27</v>
      </c>
    </row>
    <row r="33" spans="1:5" ht="12.75" customHeight="1">
      <c r="A33" s="30" t="s">
        <v>56</v>
      </c>
      <c r="E33" s="31" t="s">
        <v>3091</v>
      </c>
    </row>
    <row r="34" spans="1:5" ht="12.75" customHeight="1">
      <c r="A34" s="30" t="s">
        <v>57</v>
      </c>
      <c r="E34" s="32" t="s">
        <v>4</v>
      </c>
    </row>
    <row r="35" spans="5:5" ht="12.75" customHeight="1">
      <c r="E35" s="31" t="s">
        <v>58</v>
      </c>
    </row>
    <row r="36" spans="1:16" ht="12.75" customHeight="1">
      <c r="A36" t="s">
        <v>50</v>
      </c>
      <c s="6" t="s">
        <v>76</v>
      </c>
      <c s="6" t="s">
        <v>3082</v>
      </c>
      <c t="s">
        <v>4</v>
      </c>
      <c s="26" t="s">
        <v>3083</v>
      </c>
      <c s="27" t="s">
        <v>98</v>
      </c>
      <c s="28">
        <v>6</v>
      </c>
      <c s="27">
        <v>0</v>
      </c>
      <c s="27">
        <f>ROUND(G36*H36,6)</f>
      </c>
      <c r="L36" s="29">
        <v>0</v>
      </c>
      <c s="24">
        <f>ROUND(ROUND(L36,2)*ROUND(G36,3),2)</f>
      </c>
      <c s="27" t="s">
        <v>55</v>
      </c>
      <c>
        <f>(M36*21)/100</f>
      </c>
      <c t="s">
        <v>27</v>
      </c>
    </row>
    <row r="37" spans="1:5" ht="12.75" customHeight="1">
      <c r="A37" s="30" t="s">
        <v>56</v>
      </c>
      <c r="E37" s="31" t="s">
        <v>3083</v>
      </c>
    </row>
    <row r="38" spans="1:5" ht="12.75" customHeight="1">
      <c r="A38" s="30" t="s">
        <v>57</v>
      </c>
      <c r="E38" s="32" t="s">
        <v>4</v>
      </c>
    </row>
    <row r="39" spans="5:5" ht="12.75" customHeight="1">
      <c r="E39" s="31" t="s">
        <v>58</v>
      </c>
    </row>
    <row r="40" spans="1:16" ht="12.75" customHeight="1">
      <c r="A40" t="s">
        <v>50</v>
      </c>
      <c s="6" t="s">
        <v>79</v>
      </c>
      <c s="6" t="s">
        <v>3088</v>
      </c>
      <c t="s">
        <v>4</v>
      </c>
      <c s="26" t="s">
        <v>3089</v>
      </c>
      <c s="27" t="s">
        <v>98</v>
      </c>
      <c s="28">
        <v>1</v>
      </c>
      <c s="27">
        <v>0</v>
      </c>
      <c s="27">
        <f>ROUND(G40*H40,6)</f>
      </c>
      <c r="L40" s="29">
        <v>0</v>
      </c>
      <c s="24">
        <f>ROUND(ROUND(L40,2)*ROUND(G40,3),2)</f>
      </c>
      <c s="27" t="s">
        <v>55</v>
      </c>
      <c>
        <f>(M40*21)/100</f>
      </c>
      <c t="s">
        <v>27</v>
      </c>
    </row>
    <row r="41" spans="1:5" ht="12.75" customHeight="1">
      <c r="A41" s="30" t="s">
        <v>56</v>
      </c>
      <c r="E41" s="31" t="s">
        <v>3089</v>
      </c>
    </row>
    <row r="42" spans="1:5" ht="12.75" customHeight="1">
      <c r="A42" s="30" t="s">
        <v>57</v>
      </c>
      <c r="E42" s="32" t="s">
        <v>4</v>
      </c>
    </row>
    <row r="43" spans="5:5" ht="12.75" customHeight="1">
      <c r="E43" s="31" t="s">
        <v>58</v>
      </c>
    </row>
    <row r="44" spans="1:16" ht="12.75" customHeight="1">
      <c r="A44" t="s">
        <v>50</v>
      </c>
      <c s="6" t="s">
        <v>83</v>
      </c>
      <c s="6" t="s">
        <v>3092</v>
      </c>
      <c t="s">
        <v>4</v>
      </c>
      <c s="26" t="s">
        <v>3093</v>
      </c>
      <c s="27" t="s">
        <v>264</v>
      </c>
      <c s="28">
        <v>8</v>
      </c>
      <c s="27">
        <v>0</v>
      </c>
      <c s="27">
        <f>ROUND(G44*H44,6)</f>
      </c>
      <c r="L44" s="29">
        <v>0</v>
      </c>
      <c s="24">
        <f>ROUND(ROUND(L44,2)*ROUND(G44,3),2)</f>
      </c>
      <c s="27" t="s">
        <v>55</v>
      </c>
      <c>
        <f>(M44*21)/100</f>
      </c>
      <c t="s">
        <v>27</v>
      </c>
    </row>
    <row r="45" spans="1:5" ht="12.75" customHeight="1">
      <c r="A45" s="30" t="s">
        <v>56</v>
      </c>
      <c r="E45" s="31" t="s">
        <v>3093</v>
      </c>
    </row>
    <row r="46" spans="1:5" ht="12.75" customHeight="1">
      <c r="A46" s="30" t="s">
        <v>57</v>
      </c>
      <c r="E46" s="32" t="s">
        <v>4</v>
      </c>
    </row>
    <row r="47" spans="5:5" ht="12.75" customHeight="1">
      <c r="E47"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P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5443</v>
      </c>
      <c r="E8" s="23" t="s">
        <v>5444</v>
      </c>
      <c r="J8" s="22">
        <f>0+J9+J26+J55</f>
      </c>
      <c s="22">
        <f>0+K9+K26+K55</f>
      </c>
      <c s="22">
        <f>0+L9+L26+L55</f>
      </c>
      <c s="22">
        <f>0+M9+M26+M55</f>
      </c>
    </row>
    <row r="9" spans="1:13" ht="12.75" customHeight="1">
      <c r="A9" t="s">
        <v>47</v>
      </c>
      <c r="C9" s="7" t="s">
        <v>48</v>
      </c>
      <c r="E9" s="25" t="s">
        <v>49</v>
      </c>
      <c r="J9" s="24">
        <f>0</f>
      </c>
      <c s="24">
        <f>0</f>
      </c>
      <c s="24">
        <f>0+L10+L14+L18+L22</f>
      </c>
      <c s="24">
        <f>0+M10+M14+M18+M22</f>
      </c>
    </row>
    <row r="10" spans="1:16" ht="12.75" customHeight="1">
      <c r="A10" t="s">
        <v>50</v>
      </c>
      <c s="6" t="s">
        <v>51</v>
      </c>
      <c s="6" t="s">
        <v>52</v>
      </c>
      <c t="s">
        <v>4</v>
      </c>
      <c s="26" t="s">
        <v>53</v>
      </c>
      <c s="27" t="s">
        <v>54</v>
      </c>
      <c s="28">
        <v>55</v>
      </c>
      <c s="27">
        <v>0</v>
      </c>
      <c s="27">
        <f>ROUND(G10*H10,6)</f>
      </c>
      <c r="L10" s="29">
        <v>0</v>
      </c>
      <c s="24">
        <f>ROUND(ROUND(L10,2)*ROUND(G10,3),2)</f>
      </c>
      <c s="27" t="s">
        <v>55</v>
      </c>
      <c>
        <f>(M10*21)/100</f>
      </c>
      <c t="s">
        <v>27</v>
      </c>
    </row>
    <row r="11" spans="1:5" ht="12.75" customHeight="1">
      <c r="A11" s="30" t="s">
        <v>56</v>
      </c>
      <c r="E11" s="31" t="s">
        <v>53</v>
      </c>
    </row>
    <row r="12" spans="1:5" ht="12.75" customHeight="1">
      <c r="A12" s="30" t="s">
        <v>57</v>
      </c>
      <c r="E12" s="32" t="s">
        <v>4</v>
      </c>
    </row>
    <row r="13" spans="5:5" ht="12.75" customHeight="1">
      <c r="E13" s="31" t="s">
        <v>58</v>
      </c>
    </row>
    <row r="14" spans="1:16" ht="12.75" customHeight="1">
      <c r="A14" t="s">
        <v>50</v>
      </c>
      <c s="6" t="s">
        <v>27</v>
      </c>
      <c s="6" t="s">
        <v>2630</v>
      </c>
      <c t="s">
        <v>4</v>
      </c>
      <c s="26" t="s">
        <v>2631</v>
      </c>
      <c s="27" t="s">
        <v>54</v>
      </c>
      <c s="28">
        <v>1</v>
      </c>
      <c s="27">
        <v>0</v>
      </c>
      <c s="27">
        <f>ROUND(G14*H14,6)</f>
      </c>
      <c r="L14" s="29">
        <v>0</v>
      </c>
      <c s="24">
        <f>ROUND(ROUND(L14,2)*ROUND(G14,3),2)</f>
      </c>
      <c s="27" t="s">
        <v>55</v>
      </c>
      <c>
        <f>(M14*21)/100</f>
      </c>
      <c t="s">
        <v>27</v>
      </c>
    </row>
    <row r="15" spans="1:5" ht="12.75" customHeight="1">
      <c r="A15" s="30" t="s">
        <v>56</v>
      </c>
      <c r="E15" s="31" t="s">
        <v>2631</v>
      </c>
    </row>
    <row r="16" spans="1:5" ht="12.75" customHeight="1">
      <c r="A16" s="30" t="s">
        <v>57</v>
      </c>
      <c r="E16" s="32" t="s">
        <v>4</v>
      </c>
    </row>
    <row r="17" spans="5:5" ht="12.75" customHeight="1">
      <c r="E17" s="31" t="s">
        <v>58</v>
      </c>
    </row>
    <row r="18" spans="1:16" ht="12.75" customHeight="1">
      <c r="A18" t="s">
        <v>50</v>
      </c>
      <c s="6" t="s">
        <v>25</v>
      </c>
      <c s="6" t="s">
        <v>1667</v>
      </c>
      <c t="s">
        <v>4</v>
      </c>
      <c s="26" t="s">
        <v>1668</v>
      </c>
      <c s="27" t="s">
        <v>54</v>
      </c>
      <c s="28">
        <v>0.1</v>
      </c>
      <c s="27">
        <v>0</v>
      </c>
      <c s="27">
        <f>ROUND(G18*H18,6)</f>
      </c>
      <c r="L18" s="29">
        <v>0</v>
      </c>
      <c s="24">
        <f>ROUND(ROUND(L18,2)*ROUND(G18,3),2)</f>
      </c>
      <c s="27" t="s">
        <v>55</v>
      </c>
      <c>
        <f>(M18*21)/100</f>
      </c>
      <c t="s">
        <v>27</v>
      </c>
    </row>
    <row r="19" spans="1:5" ht="12.75" customHeight="1">
      <c r="A19" s="30" t="s">
        <v>56</v>
      </c>
      <c r="E19" s="31" t="s">
        <v>1668</v>
      </c>
    </row>
    <row r="20" spans="1:5" ht="12.75" customHeight="1">
      <c r="A20" s="30" t="s">
        <v>57</v>
      </c>
      <c r="E20" s="32" t="s">
        <v>4</v>
      </c>
    </row>
    <row r="21" spans="5:5" ht="12.75" customHeight="1">
      <c r="E21" s="31" t="s">
        <v>58</v>
      </c>
    </row>
    <row r="22" spans="1:16" ht="12.75" customHeight="1">
      <c r="A22" t="s">
        <v>50</v>
      </c>
      <c s="6" t="s">
        <v>68</v>
      </c>
      <c s="6" t="s">
        <v>2221</v>
      </c>
      <c t="s">
        <v>4</v>
      </c>
      <c s="26" t="s">
        <v>2222</v>
      </c>
      <c s="27" t="s">
        <v>1252</v>
      </c>
      <c s="28">
        <v>1851</v>
      </c>
      <c s="27">
        <v>0</v>
      </c>
      <c s="27">
        <f>ROUND(G22*H22,6)</f>
      </c>
      <c r="L22" s="29">
        <v>0</v>
      </c>
      <c s="24">
        <f>ROUND(ROUND(L22,2)*ROUND(G22,3),2)</f>
      </c>
      <c s="27" t="s">
        <v>55</v>
      </c>
      <c>
        <f>(M22*21)/100</f>
      </c>
      <c t="s">
        <v>27</v>
      </c>
    </row>
    <row r="23" spans="1:5" ht="12.75" customHeight="1">
      <c r="A23" s="30" t="s">
        <v>56</v>
      </c>
      <c r="E23" s="31" t="s">
        <v>2222</v>
      </c>
    </row>
    <row r="24" spans="1:5" ht="12.75" customHeight="1">
      <c r="A24" s="30" t="s">
        <v>57</v>
      </c>
      <c r="E24" s="32" t="s">
        <v>4</v>
      </c>
    </row>
    <row r="25" spans="5:5" ht="12.75" customHeight="1">
      <c r="E25" s="31" t="s">
        <v>1666</v>
      </c>
    </row>
    <row r="26" spans="1:13" ht="12.75" customHeight="1">
      <c r="A26" t="s">
        <v>47</v>
      </c>
      <c r="C26" s="7" t="s">
        <v>51</v>
      </c>
      <c r="E26" s="25" t="s">
        <v>59</v>
      </c>
      <c r="J26" s="24">
        <f>0</f>
      </c>
      <c s="24">
        <f>0</f>
      </c>
      <c s="24">
        <f>0+L27+L31+L35+L39+L43+L47+L51</f>
      </c>
      <c s="24">
        <f>0+M27+M31+M35+M39+M43+M47+M51</f>
      </c>
    </row>
    <row r="27" spans="1:16" ht="12.75" customHeight="1">
      <c r="A27" t="s">
        <v>50</v>
      </c>
      <c s="6" t="s">
        <v>71</v>
      </c>
      <c s="6" t="s">
        <v>5445</v>
      </c>
      <c t="s">
        <v>4</v>
      </c>
      <c s="26" t="s">
        <v>3134</v>
      </c>
      <c s="27" t="s">
        <v>62</v>
      </c>
      <c s="28">
        <v>1</v>
      </c>
      <c s="27">
        <v>0</v>
      </c>
      <c s="27">
        <f>ROUND(G27*H27,6)</f>
      </c>
      <c r="L27" s="29">
        <v>0</v>
      </c>
      <c s="24">
        <f>ROUND(ROUND(L27,2)*ROUND(G27,3),2)</f>
      </c>
      <c s="27" t="s">
        <v>55</v>
      </c>
      <c>
        <f>(M27*21)/100</f>
      </c>
      <c t="s">
        <v>27</v>
      </c>
    </row>
    <row r="28" spans="1:5" ht="12.75" customHeight="1">
      <c r="A28" s="30" t="s">
        <v>56</v>
      </c>
      <c r="E28" s="31" t="s">
        <v>3134</v>
      </c>
    </row>
    <row r="29" spans="1:5" ht="12.75" customHeight="1">
      <c r="A29" s="30" t="s">
        <v>57</v>
      </c>
      <c r="E29" s="32" t="s">
        <v>4</v>
      </c>
    </row>
    <row r="30" spans="5:5" ht="12.75" customHeight="1">
      <c r="E30" s="31" t="s">
        <v>5446</v>
      </c>
    </row>
    <row r="31" spans="1:16" ht="12.75" customHeight="1">
      <c r="A31" t="s">
        <v>50</v>
      </c>
      <c s="6" t="s">
        <v>26</v>
      </c>
      <c s="6" t="s">
        <v>5447</v>
      </c>
      <c t="s">
        <v>4</v>
      </c>
      <c s="26" t="s">
        <v>5448</v>
      </c>
      <c s="27" t="s">
        <v>82</v>
      </c>
      <c s="28">
        <v>3000</v>
      </c>
      <c s="27">
        <v>0</v>
      </c>
      <c s="27">
        <f>ROUND(G31*H31,6)</f>
      </c>
      <c r="L31" s="29">
        <v>0</v>
      </c>
      <c s="24">
        <f>ROUND(ROUND(L31,2)*ROUND(G31,3),2)</f>
      </c>
      <c s="27" t="s">
        <v>55</v>
      </c>
      <c>
        <f>(M31*21)/100</f>
      </c>
      <c t="s">
        <v>27</v>
      </c>
    </row>
    <row r="32" spans="1:5" ht="12.75" customHeight="1">
      <c r="A32" s="30" t="s">
        <v>56</v>
      </c>
      <c r="E32" s="31" t="s">
        <v>5448</v>
      </c>
    </row>
    <row r="33" spans="1:5" ht="12.75" customHeight="1">
      <c r="A33" s="30" t="s">
        <v>57</v>
      </c>
      <c r="E33" s="32" t="s">
        <v>4</v>
      </c>
    </row>
    <row r="34" spans="5:5" ht="12.75" customHeight="1">
      <c r="E34" s="31" t="s">
        <v>5449</v>
      </c>
    </row>
    <row r="35" spans="1:16" ht="12.75" customHeight="1">
      <c r="A35" t="s">
        <v>50</v>
      </c>
      <c s="6" t="s">
        <v>76</v>
      </c>
      <c s="6" t="s">
        <v>5450</v>
      </c>
      <c t="s">
        <v>4</v>
      </c>
      <c s="26" t="s">
        <v>5451</v>
      </c>
      <c s="27" t="s">
        <v>82</v>
      </c>
      <c s="28">
        <v>3000</v>
      </c>
      <c s="27">
        <v>0</v>
      </c>
      <c s="27">
        <f>ROUND(G35*H35,6)</f>
      </c>
      <c r="L35" s="29">
        <v>0</v>
      </c>
      <c s="24">
        <f>ROUND(ROUND(L35,2)*ROUND(G35,3),2)</f>
      </c>
      <c s="27" t="s">
        <v>55</v>
      </c>
      <c>
        <f>(M35*21)/100</f>
      </c>
      <c t="s">
        <v>27</v>
      </c>
    </row>
    <row r="36" spans="1:5" ht="12.75" customHeight="1">
      <c r="A36" s="30" t="s">
        <v>56</v>
      </c>
      <c r="E36" s="31" t="s">
        <v>5451</v>
      </c>
    </row>
    <row r="37" spans="1:5" ht="12.75" customHeight="1">
      <c r="A37" s="30" t="s">
        <v>57</v>
      </c>
      <c r="E37" s="32" t="s">
        <v>4</v>
      </c>
    </row>
    <row r="38" spans="5:5" ht="12.75" customHeight="1">
      <c r="E38" s="31" t="s">
        <v>5452</v>
      </c>
    </row>
    <row r="39" spans="1:16" ht="12.75" customHeight="1">
      <c r="A39" t="s">
        <v>50</v>
      </c>
      <c s="6" t="s">
        <v>79</v>
      </c>
      <c s="6" t="s">
        <v>5453</v>
      </c>
      <c t="s">
        <v>4</v>
      </c>
      <c s="26" t="s">
        <v>5454</v>
      </c>
      <c s="27" t="s">
        <v>82</v>
      </c>
      <c s="28">
        <v>160</v>
      </c>
      <c s="27">
        <v>0</v>
      </c>
      <c s="27">
        <f>ROUND(G39*H39,6)</f>
      </c>
      <c r="L39" s="29">
        <v>0</v>
      </c>
      <c s="24">
        <f>ROUND(ROUND(L39,2)*ROUND(G39,3),2)</f>
      </c>
      <c s="27" t="s">
        <v>55</v>
      </c>
      <c>
        <f>(M39*21)/100</f>
      </c>
      <c t="s">
        <v>27</v>
      </c>
    </row>
    <row r="40" spans="1:5" ht="12.75" customHeight="1">
      <c r="A40" s="30" t="s">
        <v>56</v>
      </c>
      <c r="E40" s="31" t="s">
        <v>5454</v>
      </c>
    </row>
    <row r="41" spans="1:5" ht="12.75" customHeight="1">
      <c r="A41" s="30" t="s">
        <v>57</v>
      </c>
      <c r="E41" s="32" t="s">
        <v>4</v>
      </c>
    </row>
    <row r="42" spans="5:5" ht="12.75" customHeight="1">
      <c r="E42" s="31" t="s">
        <v>5455</v>
      </c>
    </row>
    <row r="43" spans="1:16" ht="12.75" customHeight="1">
      <c r="A43" t="s">
        <v>50</v>
      </c>
      <c s="6" t="s">
        <v>83</v>
      </c>
      <c s="6" t="s">
        <v>93</v>
      </c>
      <c t="s">
        <v>4</v>
      </c>
      <c s="26" t="s">
        <v>94</v>
      </c>
      <c s="27" t="s">
        <v>82</v>
      </c>
      <c s="28">
        <v>160</v>
      </c>
      <c s="27">
        <v>0</v>
      </c>
      <c s="27">
        <f>ROUND(G43*H43,6)</f>
      </c>
      <c r="L43" s="29">
        <v>0</v>
      </c>
      <c s="24">
        <f>ROUND(ROUND(L43,2)*ROUND(G43,3),2)</f>
      </c>
      <c s="27" t="s">
        <v>55</v>
      </c>
      <c>
        <f>(M43*21)/100</f>
      </c>
      <c t="s">
        <v>27</v>
      </c>
    </row>
    <row r="44" spans="1:5" ht="12.75" customHeight="1">
      <c r="A44" s="30" t="s">
        <v>56</v>
      </c>
      <c r="E44" s="31" t="s">
        <v>94</v>
      </c>
    </row>
    <row r="45" spans="1:5" ht="12.75" customHeight="1">
      <c r="A45" s="30" t="s">
        <v>57</v>
      </c>
      <c r="E45" s="32" t="s">
        <v>4</v>
      </c>
    </row>
    <row r="46" spans="5:5" ht="12.75" customHeight="1">
      <c r="E46" s="31" t="s">
        <v>58</v>
      </c>
    </row>
    <row r="47" spans="1:16" ht="12.75" customHeight="1">
      <c r="A47" t="s">
        <v>50</v>
      </c>
      <c s="6" t="s">
        <v>86</v>
      </c>
      <c s="6" t="s">
        <v>77</v>
      </c>
      <c t="s">
        <v>4</v>
      </c>
      <c s="26" t="s">
        <v>78</v>
      </c>
      <c s="27" t="s">
        <v>66</v>
      </c>
      <c s="28">
        <v>850</v>
      </c>
      <c s="27">
        <v>0</v>
      </c>
      <c s="27">
        <f>ROUND(G47*H47,6)</f>
      </c>
      <c r="L47" s="29">
        <v>0</v>
      </c>
      <c s="24">
        <f>ROUND(ROUND(L47,2)*ROUND(G47,3),2)</f>
      </c>
      <c s="27" t="s">
        <v>55</v>
      </c>
      <c>
        <f>(M47*21)/100</f>
      </c>
      <c t="s">
        <v>27</v>
      </c>
    </row>
    <row r="48" spans="1:5" ht="12.75" customHeight="1">
      <c r="A48" s="30" t="s">
        <v>56</v>
      </c>
      <c r="E48" s="31" t="s">
        <v>78</v>
      </c>
    </row>
    <row r="49" spans="1:5" ht="12.75" customHeight="1">
      <c r="A49" s="30" t="s">
        <v>57</v>
      </c>
      <c r="E49" s="32" t="s">
        <v>4</v>
      </c>
    </row>
    <row r="50" spans="5:5" ht="12.75" customHeight="1">
      <c r="E50" s="31" t="s">
        <v>58</v>
      </c>
    </row>
    <row r="51" spans="1:16" ht="12.75" customHeight="1">
      <c r="A51" t="s">
        <v>50</v>
      </c>
      <c s="6" t="s">
        <v>89</v>
      </c>
      <c s="6" t="s">
        <v>5456</v>
      </c>
      <c t="s">
        <v>4</v>
      </c>
      <c s="26" t="s">
        <v>5457</v>
      </c>
      <c s="27" t="s">
        <v>782</v>
      </c>
      <c s="28">
        <v>5600</v>
      </c>
      <c s="27">
        <v>0</v>
      </c>
      <c s="27">
        <f>ROUND(G51*H51,6)</f>
      </c>
      <c r="L51" s="29">
        <v>0</v>
      </c>
      <c s="24">
        <f>ROUND(ROUND(L51,2)*ROUND(G51,3),2)</f>
      </c>
      <c s="27" t="s">
        <v>55</v>
      </c>
      <c>
        <f>(M51*21)/100</f>
      </c>
      <c t="s">
        <v>27</v>
      </c>
    </row>
    <row r="52" spans="1:5" ht="12.75" customHeight="1">
      <c r="A52" s="30" t="s">
        <v>56</v>
      </c>
      <c r="E52" s="31" t="s">
        <v>5457</v>
      </c>
    </row>
    <row r="53" spans="1:5" ht="12.75" customHeight="1">
      <c r="A53" s="30" t="s">
        <v>57</v>
      </c>
      <c r="E53" s="32" t="s">
        <v>4</v>
      </c>
    </row>
    <row r="54" spans="5:5" ht="12.75" customHeight="1">
      <c r="E54" s="31" t="s">
        <v>5458</v>
      </c>
    </row>
    <row r="55" spans="1:13" ht="12.75" customHeight="1">
      <c r="A55" t="s">
        <v>47</v>
      </c>
      <c r="C55" s="7" t="s">
        <v>27</v>
      </c>
      <c r="E55" s="25" t="s">
        <v>2223</v>
      </c>
      <c r="J55" s="24">
        <f>0</f>
      </c>
      <c s="24">
        <f>0</f>
      </c>
      <c s="24">
        <f>0+L56+L60+L64+L68+L72+L76+L80+L84+L88+L92+L96+L100+L104+L108+L112+L116+L120+L124+L128+L132+L136+L140+L144+L148</f>
      </c>
      <c s="24">
        <f>0+M56+M60+M64+M68+M72+M76+M80+M84+M88+M92+M96+M100+M104+M108+M112+M116+M120+M124+M128+M132+M136+M140+M144+M148</f>
      </c>
    </row>
    <row r="56" spans="1:16" ht="12.75" customHeight="1">
      <c r="A56" t="s">
        <v>50</v>
      </c>
      <c s="6" t="s">
        <v>92</v>
      </c>
      <c s="6" t="s">
        <v>2620</v>
      </c>
      <c t="s">
        <v>4</v>
      </c>
      <c s="26" t="s">
        <v>2621</v>
      </c>
      <c s="27" t="s">
        <v>82</v>
      </c>
      <c s="28">
        <v>6000</v>
      </c>
      <c s="27">
        <v>0</v>
      </c>
      <c s="27">
        <f>ROUND(G56*H56,6)</f>
      </c>
      <c r="L56" s="29">
        <v>0</v>
      </c>
      <c s="24">
        <f>ROUND(ROUND(L56,2)*ROUND(G56,3),2)</f>
      </c>
      <c s="27" t="s">
        <v>55</v>
      </c>
      <c>
        <f>(M56*21)/100</f>
      </c>
      <c t="s">
        <v>27</v>
      </c>
    </row>
    <row r="57" spans="1:5" ht="12.75" customHeight="1">
      <c r="A57" s="30" t="s">
        <v>56</v>
      </c>
      <c r="E57" s="31" t="s">
        <v>2621</v>
      </c>
    </row>
    <row r="58" spans="1:5" ht="12.75" customHeight="1">
      <c r="A58" s="30" t="s">
        <v>57</v>
      </c>
      <c r="E58" s="32" t="s">
        <v>4</v>
      </c>
    </row>
    <row r="59" spans="5:5" ht="12.75" customHeight="1">
      <c r="E59" s="31" t="s">
        <v>58</v>
      </c>
    </row>
    <row r="60" spans="1:16" ht="12.75" customHeight="1">
      <c r="A60" t="s">
        <v>50</v>
      </c>
      <c s="6" t="s">
        <v>95</v>
      </c>
      <c s="6" t="s">
        <v>1461</v>
      </c>
      <c t="s">
        <v>4</v>
      </c>
      <c s="26" t="s">
        <v>1462</v>
      </c>
      <c s="27" t="s">
        <v>82</v>
      </c>
      <c s="28">
        <v>220</v>
      </c>
      <c s="27">
        <v>0</v>
      </c>
      <c s="27">
        <f>ROUND(G60*H60,6)</f>
      </c>
      <c r="L60" s="29">
        <v>0</v>
      </c>
      <c s="24">
        <f>ROUND(ROUND(L60,2)*ROUND(G60,3),2)</f>
      </c>
      <c s="27" t="s">
        <v>55</v>
      </c>
      <c>
        <f>(M60*21)/100</f>
      </c>
      <c t="s">
        <v>27</v>
      </c>
    </row>
    <row r="61" spans="1:5" ht="12.75" customHeight="1">
      <c r="A61" s="30" t="s">
        <v>56</v>
      </c>
      <c r="E61" s="31" t="s">
        <v>1462</v>
      </c>
    </row>
    <row r="62" spans="1:5" ht="12.75" customHeight="1">
      <c r="A62" s="30" t="s">
        <v>57</v>
      </c>
      <c r="E62" s="32" t="s">
        <v>4</v>
      </c>
    </row>
    <row r="63" spans="5:5" ht="12.75" customHeight="1">
      <c r="E63" s="31" t="s">
        <v>58</v>
      </c>
    </row>
    <row r="64" spans="1:16" ht="12.75" customHeight="1">
      <c r="A64" t="s">
        <v>50</v>
      </c>
      <c s="6" t="s">
        <v>99</v>
      </c>
      <c s="6" t="s">
        <v>5459</v>
      </c>
      <c t="s">
        <v>4</v>
      </c>
      <c s="26" t="s">
        <v>5460</v>
      </c>
      <c s="27" t="s">
        <v>98</v>
      </c>
      <c s="28">
        <v>14</v>
      </c>
      <c s="27">
        <v>0</v>
      </c>
      <c s="27">
        <f>ROUND(G64*H64,6)</f>
      </c>
      <c r="L64" s="29">
        <v>0</v>
      </c>
      <c s="24">
        <f>ROUND(ROUND(L64,2)*ROUND(G64,3),2)</f>
      </c>
      <c s="27" t="s">
        <v>55</v>
      </c>
      <c>
        <f>(M64*21)/100</f>
      </c>
      <c t="s">
        <v>27</v>
      </c>
    </row>
    <row r="65" spans="1:5" ht="12.75" customHeight="1">
      <c r="A65" s="30" t="s">
        <v>56</v>
      </c>
      <c r="E65" s="31" t="s">
        <v>5460</v>
      </c>
    </row>
    <row r="66" spans="1:5" ht="12.75" customHeight="1">
      <c r="A66" s="30" t="s">
        <v>57</v>
      </c>
      <c r="E66" s="32" t="s">
        <v>4</v>
      </c>
    </row>
    <row r="67" spans="5:5" ht="12.75" customHeight="1">
      <c r="E67" s="31" t="s">
        <v>58</v>
      </c>
    </row>
    <row r="68" spans="1:16" ht="12.75" customHeight="1">
      <c r="A68" t="s">
        <v>50</v>
      </c>
      <c s="6" t="s">
        <v>102</v>
      </c>
      <c s="6" t="s">
        <v>362</v>
      </c>
      <c t="s">
        <v>4</v>
      </c>
      <c s="26" t="s">
        <v>363</v>
      </c>
      <c s="27" t="s">
        <v>98</v>
      </c>
      <c s="28">
        <v>300</v>
      </c>
      <c s="27">
        <v>0</v>
      </c>
      <c s="27">
        <f>ROUND(G68*H68,6)</f>
      </c>
      <c r="L68" s="29">
        <v>0</v>
      </c>
      <c s="24">
        <f>ROUND(ROUND(L68,2)*ROUND(G68,3),2)</f>
      </c>
      <c s="27" t="s">
        <v>55</v>
      </c>
      <c>
        <f>(M68*21)/100</f>
      </c>
      <c t="s">
        <v>27</v>
      </c>
    </row>
    <row r="69" spans="1:5" ht="12.75" customHeight="1">
      <c r="A69" s="30" t="s">
        <v>56</v>
      </c>
      <c r="E69" s="31" t="s">
        <v>363</v>
      </c>
    </row>
    <row r="70" spans="1:5" ht="12.75" customHeight="1">
      <c r="A70" s="30" t="s">
        <v>57</v>
      </c>
      <c r="E70" s="32" t="s">
        <v>4</v>
      </c>
    </row>
    <row r="71" spans="5:5" ht="12.75" customHeight="1">
      <c r="E71" s="31" t="s">
        <v>58</v>
      </c>
    </row>
    <row r="72" spans="1:16" ht="12.75" customHeight="1">
      <c r="A72" t="s">
        <v>50</v>
      </c>
      <c s="6" t="s">
        <v>105</v>
      </c>
      <c s="6" t="s">
        <v>1465</v>
      </c>
      <c t="s">
        <v>4</v>
      </c>
      <c s="26" t="s">
        <v>1466</v>
      </c>
      <c s="27" t="s">
        <v>98</v>
      </c>
      <c s="28">
        <v>400</v>
      </c>
      <c s="27">
        <v>0</v>
      </c>
      <c s="27">
        <f>ROUND(G72*H72,6)</f>
      </c>
      <c r="L72" s="29">
        <v>0</v>
      </c>
      <c s="24">
        <f>ROUND(ROUND(L72,2)*ROUND(G72,3),2)</f>
      </c>
      <c s="27" t="s">
        <v>55</v>
      </c>
      <c>
        <f>(M72*21)/100</f>
      </c>
      <c t="s">
        <v>27</v>
      </c>
    </row>
    <row r="73" spans="1:5" ht="12.75" customHeight="1">
      <c r="A73" s="30" t="s">
        <v>56</v>
      </c>
      <c r="E73" s="31" t="s">
        <v>1466</v>
      </c>
    </row>
    <row r="74" spans="1:5" ht="12.75" customHeight="1">
      <c r="A74" s="30" t="s">
        <v>57</v>
      </c>
      <c r="E74" s="32" t="s">
        <v>4</v>
      </c>
    </row>
    <row r="75" spans="5:5" ht="12.75" customHeight="1">
      <c r="E75" s="31" t="s">
        <v>58</v>
      </c>
    </row>
    <row r="76" spans="1:16" ht="12.75" customHeight="1">
      <c r="A76" t="s">
        <v>50</v>
      </c>
      <c s="6" t="s">
        <v>108</v>
      </c>
      <c s="6" t="s">
        <v>5262</v>
      </c>
      <c t="s">
        <v>4</v>
      </c>
      <c s="26" t="s">
        <v>5263</v>
      </c>
      <c s="27" t="s">
        <v>98</v>
      </c>
      <c s="28">
        <v>150</v>
      </c>
      <c s="27">
        <v>0</v>
      </c>
      <c s="27">
        <f>ROUND(G76*H76,6)</f>
      </c>
      <c r="L76" s="29">
        <v>0</v>
      </c>
      <c s="24">
        <f>ROUND(ROUND(L76,2)*ROUND(G76,3),2)</f>
      </c>
      <c s="27" t="s">
        <v>55</v>
      </c>
      <c>
        <f>(M76*21)/100</f>
      </c>
      <c t="s">
        <v>27</v>
      </c>
    </row>
    <row r="77" spans="1:5" ht="12.75" customHeight="1">
      <c r="A77" s="30" t="s">
        <v>56</v>
      </c>
      <c r="E77" s="31" t="s">
        <v>5263</v>
      </c>
    </row>
    <row r="78" spans="1:5" ht="12.75" customHeight="1">
      <c r="A78" s="30" t="s">
        <v>57</v>
      </c>
      <c r="E78" s="32" t="s">
        <v>4</v>
      </c>
    </row>
    <row r="79" spans="5:5" ht="12.75" customHeight="1">
      <c r="E79" s="31" t="s">
        <v>58</v>
      </c>
    </row>
    <row r="80" spans="1:16" ht="12.75" customHeight="1">
      <c r="A80" t="s">
        <v>50</v>
      </c>
      <c s="6" t="s">
        <v>111</v>
      </c>
      <c s="6" t="s">
        <v>1463</v>
      </c>
      <c t="s">
        <v>4</v>
      </c>
      <c s="26" t="s">
        <v>1464</v>
      </c>
      <c s="27" t="s">
        <v>98</v>
      </c>
      <c s="28">
        <v>65</v>
      </c>
      <c s="27">
        <v>0</v>
      </c>
      <c s="27">
        <f>ROUND(G80*H80,6)</f>
      </c>
      <c r="L80" s="29">
        <v>0</v>
      </c>
      <c s="24">
        <f>ROUND(ROUND(L80,2)*ROUND(G80,3),2)</f>
      </c>
      <c s="27" t="s">
        <v>55</v>
      </c>
      <c>
        <f>(M80*21)/100</f>
      </c>
      <c t="s">
        <v>27</v>
      </c>
    </row>
    <row r="81" spans="1:5" ht="12.75" customHeight="1">
      <c r="A81" s="30" t="s">
        <v>56</v>
      </c>
      <c r="E81" s="31" t="s">
        <v>1464</v>
      </c>
    </row>
    <row r="82" spans="1:5" ht="12.75" customHeight="1">
      <c r="A82" s="30" t="s">
        <v>57</v>
      </c>
      <c r="E82" s="32" t="s">
        <v>4</v>
      </c>
    </row>
    <row r="83" spans="5:5" ht="12.75" customHeight="1">
      <c r="E83" s="31" t="s">
        <v>58</v>
      </c>
    </row>
    <row r="84" spans="1:16" ht="12.75" customHeight="1">
      <c r="A84" t="s">
        <v>50</v>
      </c>
      <c s="6" t="s">
        <v>114</v>
      </c>
      <c s="6" t="s">
        <v>5461</v>
      </c>
      <c t="s">
        <v>4</v>
      </c>
      <c s="26" t="s">
        <v>5462</v>
      </c>
      <c s="27" t="s">
        <v>1918</v>
      </c>
      <c s="28">
        <v>11</v>
      </c>
      <c s="27">
        <v>0</v>
      </c>
      <c s="27">
        <f>ROUND(G84*H84,6)</f>
      </c>
      <c r="L84" s="29">
        <v>0</v>
      </c>
      <c s="24">
        <f>ROUND(ROUND(L84,2)*ROUND(G84,3),2)</f>
      </c>
      <c s="27" t="s">
        <v>55</v>
      </c>
      <c>
        <f>(M84*21)/100</f>
      </c>
      <c t="s">
        <v>27</v>
      </c>
    </row>
    <row r="85" spans="1:5" ht="12.75" customHeight="1">
      <c r="A85" s="30" t="s">
        <v>56</v>
      </c>
      <c r="E85" s="31" t="s">
        <v>5462</v>
      </c>
    </row>
    <row r="86" spans="1:5" ht="12.75" customHeight="1">
      <c r="A86" s="30" t="s">
        <v>57</v>
      </c>
      <c r="E86" s="32" t="s">
        <v>4</v>
      </c>
    </row>
    <row r="87" spans="5:5" ht="12.75" customHeight="1">
      <c r="E87" s="31" t="s">
        <v>58</v>
      </c>
    </row>
    <row r="88" spans="1:16" ht="12.75" customHeight="1">
      <c r="A88" t="s">
        <v>50</v>
      </c>
      <c s="6" t="s">
        <v>117</v>
      </c>
      <c s="6" t="s">
        <v>2148</v>
      </c>
      <c t="s">
        <v>4</v>
      </c>
      <c s="26" t="s">
        <v>2149</v>
      </c>
      <c s="27" t="s">
        <v>82</v>
      </c>
      <c s="28">
        <v>160</v>
      </c>
      <c s="27">
        <v>0</v>
      </c>
      <c s="27">
        <f>ROUND(G88*H88,6)</f>
      </c>
      <c r="L88" s="29">
        <v>0</v>
      </c>
      <c s="24">
        <f>ROUND(ROUND(L88,2)*ROUND(G88,3),2)</f>
      </c>
      <c s="27" t="s">
        <v>55</v>
      </c>
      <c>
        <f>(M88*21)/100</f>
      </c>
      <c t="s">
        <v>27</v>
      </c>
    </row>
    <row r="89" spans="1:5" ht="12.75" customHeight="1">
      <c r="A89" s="30" t="s">
        <v>56</v>
      </c>
      <c r="E89" s="31" t="s">
        <v>2149</v>
      </c>
    </row>
    <row r="90" spans="1:5" ht="12.75" customHeight="1">
      <c r="A90" s="30" t="s">
        <v>57</v>
      </c>
      <c r="E90" s="32" t="s">
        <v>4</v>
      </c>
    </row>
    <row r="91" spans="5:5" ht="12.75" customHeight="1">
      <c r="E91" s="31" t="s">
        <v>58</v>
      </c>
    </row>
    <row r="92" spans="1:16" ht="12.75" customHeight="1">
      <c r="A92" t="s">
        <v>50</v>
      </c>
      <c s="6" t="s">
        <v>121</v>
      </c>
      <c s="6" t="s">
        <v>1174</v>
      </c>
      <c t="s">
        <v>4</v>
      </c>
      <c s="26" t="s">
        <v>1175</v>
      </c>
      <c s="27" t="s">
        <v>98</v>
      </c>
      <c s="28">
        <v>2</v>
      </c>
      <c s="27">
        <v>0</v>
      </c>
      <c s="27">
        <f>ROUND(G92*H92,6)</f>
      </c>
      <c r="L92" s="29">
        <v>0</v>
      </c>
      <c s="24">
        <f>ROUND(ROUND(L92,2)*ROUND(G92,3),2)</f>
      </c>
      <c s="27" t="s">
        <v>55</v>
      </c>
      <c>
        <f>(M92*21)/100</f>
      </c>
      <c t="s">
        <v>27</v>
      </c>
    </row>
    <row r="93" spans="1:5" ht="12.75" customHeight="1">
      <c r="A93" s="30" t="s">
        <v>56</v>
      </c>
      <c r="E93" s="31" t="s">
        <v>1175</v>
      </c>
    </row>
    <row r="94" spans="1:5" ht="12.75" customHeight="1">
      <c r="A94" s="30" t="s">
        <v>57</v>
      </c>
      <c r="E94" s="32" t="s">
        <v>4</v>
      </c>
    </row>
    <row r="95" spans="5:5" ht="12.75" customHeight="1">
      <c r="E95" s="31" t="s">
        <v>58</v>
      </c>
    </row>
    <row r="96" spans="1:16" ht="12.75" customHeight="1">
      <c r="A96" t="s">
        <v>50</v>
      </c>
      <c s="6" t="s">
        <v>126</v>
      </c>
      <c s="6" t="s">
        <v>90</v>
      </c>
      <c t="s">
        <v>4</v>
      </c>
      <c s="26" t="s">
        <v>91</v>
      </c>
      <c s="27" t="s">
        <v>82</v>
      </c>
      <c s="28">
        <v>30</v>
      </c>
      <c s="27">
        <v>0</v>
      </c>
      <c s="27">
        <f>ROUND(G96*H96,6)</f>
      </c>
      <c r="L96" s="29">
        <v>0</v>
      </c>
      <c s="24">
        <f>ROUND(ROUND(L96,2)*ROUND(G96,3),2)</f>
      </c>
      <c s="27" t="s">
        <v>55</v>
      </c>
      <c>
        <f>(M96*21)/100</f>
      </c>
      <c t="s">
        <v>27</v>
      </c>
    </row>
    <row r="97" spans="1:5" ht="12.75" customHeight="1">
      <c r="A97" s="30" t="s">
        <v>56</v>
      </c>
      <c r="E97" s="31" t="s">
        <v>91</v>
      </c>
    </row>
    <row r="98" spans="1:5" ht="12.75" customHeight="1">
      <c r="A98" s="30" t="s">
        <v>57</v>
      </c>
      <c r="E98" s="32" t="s">
        <v>4</v>
      </c>
    </row>
    <row r="99" spans="5:5" ht="12.75" customHeight="1">
      <c r="E99" s="31" t="s">
        <v>58</v>
      </c>
    </row>
    <row r="100" spans="1:16" ht="12.75" customHeight="1">
      <c r="A100" t="s">
        <v>50</v>
      </c>
      <c s="6" t="s">
        <v>130</v>
      </c>
      <c s="6" t="s">
        <v>4907</v>
      </c>
      <c t="s">
        <v>4</v>
      </c>
      <c s="26" t="s">
        <v>4908</v>
      </c>
      <c s="27" t="s">
        <v>98</v>
      </c>
      <c s="28">
        <v>1</v>
      </c>
      <c s="27">
        <v>0</v>
      </c>
      <c s="27">
        <f>ROUND(G100*H100,6)</f>
      </c>
      <c r="L100" s="29">
        <v>0</v>
      </c>
      <c s="24">
        <f>ROUND(ROUND(L100,2)*ROUND(G100,3),2)</f>
      </c>
      <c s="27" t="s">
        <v>55</v>
      </c>
      <c>
        <f>(M100*21)/100</f>
      </c>
      <c t="s">
        <v>27</v>
      </c>
    </row>
    <row r="101" spans="1:5" ht="12.75" customHeight="1">
      <c r="A101" s="30" t="s">
        <v>56</v>
      </c>
      <c r="E101" s="31" t="s">
        <v>4908</v>
      </c>
    </row>
    <row r="102" spans="1:5" ht="12.75" customHeight="1">
      <c r="A102" s="30" t="s">
        <v>57</v>
      </c>
      <c r="E102" s="32" t="s">
        <v>4</v>
      </c>
    </row>
    <row r="103" spans="5:5" ht="12.75" customHeight="1">
      <c r="E103" s="31" t="s">
        <v>58</v>
      </c>
    </row>
    <row r="104" spans="1:16" ht="12.75" customHeight="1">
      <c r="A104" t="s">
        <v>50</v>
      </c>
      <c s="6" t="s">
        <v>133</v>
      </c>
      <c s="6" t="s">
        <v>5463</v>
      </c>
      <c t="s">
        <v>4</v>
      </c>
      <c s="26" t="s">
        <v>5464</v>
      </c>
      <c s="27" t="s">
        <v>98</v>
      </c>
      <c s="28">
        <v>1</v>
      </c>
      <c s="27">
        <v>0</v>
      </c>
      <c s="27">
        <f>ROUND(G104*H104,6)</f>
      </c>
      <c r="L104" s="29">
        <v>0</v>
      </c>
      <c s="24">
        <f>ROUND(ROUND(L104,2)*ROUND(G104,3),2)</f>
      </c>
      <c s="27" t="s">
        <v>55</v>
      </c>
      <c>
        <f>(M104*21)/100</f>
      </c>
      <c t="s">
        <v>27</v>
      </c>
    </row>
    <row r="105" spans="1:5" ht="12.75" customHeight="1">
      <c r="A105" s="30" t="s">
        <v>56</v>
      </c>
      <c r="E105" s="31" t="s">
        <v>5464</v>
      </c>
    </row>
    <row r="106" spans="1:5" ht="12.75" customHeight="1">
      <c r="A106" s="30" t="s">
        <v>57</v>
      </c>
      <c r="E106" s="32" t="s">
        <v>4</v>
      </c>
    </row>
    <row r="107" spans="5:5" ht="12.75" customHeight="1">
      <c r="E107" s="31" t="s">
        <v>58</v>
      </c>
    </row>
    <row r="108" spans="1:16" ht="12.75" customHeight="1">
      <c r="A108" t="s">
        <v>50</v>
      </c>
      <c s="6" t="s">
        <v>136</v>
      </c>
      <c s="6" t="s">
        <v>5465</v>
      </c>
      <c t="s">
        <v>4</v>
      </c>
      <c s="26" t="s">
        <v>5466</v>
      </c>
      <c s="27" t="s">
        <v>98</v>
      </c>
      <c s="28">
        <v>6</v>
      </c>
      <c s="27">
        <v>0</v>
      </c>
      <c s="27">
        <f>ROUND(G108*H108,6)</f>
      </c>
      <c r="L108" s="29">
        <v>0</v>
      </c>
      <c s="24">
        <f>ROUND(ROUND(L108,2)*ROUND(G108,3),2)</f>
      </c>
      <c s="27" t="s">
        <v>55</v>
      </c>
      <c>
        <f>(M108*21)/100</f>
      </c>
      <c t="s">
        <v>27</v>
      </c>
    </row>
    <row r="109" spans="1:5" ht="12.75" customHeight="1">
      <c r="A109" s="30" t="s">
        <v>56</v>
      </c>
      <c r="E109" s="31" t="s">
        <v>5466</v>
      </c>
    </row>
    <row r="110" spans="1:5" ht="12.75" customHeight="1">
      <c r="A110" s="30" t="s">
        <v>57</v>
      </c>
      <c r="E110" s="32" t="s">
        <v>4</v>
      </c>
    </row>
    <row r="111" spans="5:5" ht="12.75" customHeight="1">
      <c r="E111" s="31" t="s">
        <v>58</v>
      </c>
    </row>
    <row r="112" spans="1:16" ht="12.75" customHeight="1">
      <c r="A112" t="s">
        <v>50</v>
      </c>
      <c s="6" t="s">
        <v>139</v>
      </c>
      <c s="6" t="s">
        <v>5467</v>
      </c>
      <c t="s">
        <v>4</v>
      </c>
      <c s="26" t="s">
        <v>5468</v>
      </c>
      <c s="27" t="s">
        <v>98</v>
      </c>
      <c s="28">
        <v>1</v>
      </c>
      <c s="27">
        <v>0</v>
      </c>
      <c s="27">
        <f>ROUND(G112*H112,6)</f>
      </c>
      <c r="L112" s="29">
        <v>0</v>
      </c>
      <c s="24">
        <f>ROUND(ROUND(L112,2)*ROUND(G112,3),2)</f>
      </c>
      <c s="27" t="s">
        <v>55</v>
      </c>
      <c>
        <f>(M112*21)/100</f>
      </c>
      <c t="s">
        <v>27</v>
      </c>
    </row>
    <row r="113" spans="1:5" ht="12.75" customHeight="1">
      <c r="A113" s="30" t="s">
        <v>56</v>
      </c>
      <c r="E113" s="31" t="s">
        <v>5468</v>
      </c>
    </row>
    <row r="114" spans="1:5" ht="12.75" customHeight="1">
      <c r="A114" s="30" t="s">
        <v>57</v>
      </c>
      <c r="E114" s="32" t="s">
        <v>4</v>
      </c>
    </row>
    <row r="115" spans="5:5" ht="12.75" customHeight="1">
      <c r="E115" s="31" t="s">
        <v>58</v>
      </c>
    </row>
    <row r="116" spans="1:16" ht="12.75" customHeight="1">
      <c r="A116" t="s">
        <v>50</v>
      </c>
      <c s="6" t="s">
        <v>142</v>
      </c>
      <c s="6" t="s">
        <v>5469</v>
      </c>
      <c t="s">
        <v>4</v>
      </c>
      <c s="26" t="s">
        <v>5470</v>
      </c>
      <c s="27" t="s">
        <v>98</v>
      </c>
      <c s="28">
        <v>54</v>
      </c>
      <c s="27">
        <v>0</v>
      </c>
      <c s="27">
        <f>ROUND(G116*H116,6)</f>
      </c>
      <c r="L116" s="29">
        <v>0</v>
      </c>
      <c s="24">
        <f>ROUND(ROUND(L116,2)*ROUND(G116,3),2)</f>
      </c>
      <c s="27" t="s">
        <v>55</v>
      </c>
      <c>
        <f>(M116*21)/100</f>
      </c>
      <c t="s">
        <v>27</v>
      </c>
    </row>
    <row r="117" spans="1:5" ht="12.75" customHeight="1">
      <c r="A117" s="30" t="s">
        <v>56</v>
      </c>
      <c r="E117" s="31" t="s">
        <v>5470</v>
      </c>
    </row>
    <row r="118" spans="1:5" ht="12.75" customHeight="1">
      <c r="A118" s="30" t="s">
        <v>57</v>
      </c>
      <c r="E118" s="32" t="s">
        <v>4</v>
      </c>
    </row>
    <row r="119" spans="5:5" ht="12.75" customHeight="1">
      <c r="E119" s="31" t="s">
        <v>58</v>
      </c>
    </row>
    <row r="120" spans="1:16" ht="12.75" customHeight="1">
      <c r="A120" t="s">
        <v>50</v>
      </c>
      <c s="6" t="s">
        <v>145</v>
      </c>
      <c s="6" t="s">
        <v>5471</v>
      </c>
      <c t="s">
        <v>4</v>
      </c>
      <c s="26" t="s">
        <v>5472</v>
      </c>
      <c s="27" t="s">
        <v>98</v>
      </c>
      <c s="28">
        <v>1</v>
      </c>
      <c s="27">
        <v>0</v>
      </c>
      <c s="27">
        <f>ROUND(G120*H120,6)</f>
      </c>
      <c r="L120" s="29">
        <v>0</v>
      </c>
      <c s="24">
        <f>ROUND(ROUND(L120,2)*ROUND(G120,3),2)</f>
      </c>
      <c s="27" t="s">
        <v>55</v>
      </c>
      <c>
        <f>(M120*21)/100</f>
      </c>
      <c t="s">
        <v>27</v>
      </c>
    </row>
    <row r="121" spans="1:5" ht="12.75" customHeight="1">
      <c r="A121" s="30" t="s">
        <v>56</v>
      </c>
      <c r="E121" s="31" t="s">
        <v>5472</v>
      </c>
    </row>
    <row r="122" spans="1:5" ht="12.75" customHeight="1">
      <c r="A122" s="30" t="s">
        <v>57</v>
      </c>
      <c r="E122" s="32" t="s">
        <v>4</v>
      </c>
    </row>
    <row r="123" spans="5:5" ht="12.75" customHeight="1">
      <c r="E123" s="31" t="s">
        <v>58</v>
      </c>
    </row>
    <row r="124" spans="1:16" ht="12.75" customHeight="1">
      <c r="A124" t="s">
        <v>50</v>
      </c>
      <c s="6" t="s">
        <v>148</v>
      </c>
      <c s="6" t="s">
        <v>1275</v>
      </c>
      <c t="s">
        <v>4</v>
      </c>
      <c s="26" t="s">
        <v>1276</v>
      </c>
      <c s="27" t="s">
        <v>98</v>
      </c>
      <c s="28">
        <v>1</v>
      </c>
      <c s="27">
        <v>0</v>
      </c>
      <c s="27">
        <f>ROUND(G124*H124,6)</f>
      </c>
      <c r="L124" s="29">
        <v>0</v>
      </c>
      <c s="24">
        <f>ROUND(ROUND(L124,2)*ROUND(G124,3),2)</f>
      </c>
      <c s="27" t="s">
        <v>55</v>
      </c>
      <c>
        <f>(M124*21)/100</f>
      </c>
      <c t="s">
        <v>27</v>
      </c>
    </row>
    <row r="125" spans="1:5" ht="12.75" customHeight="1">
      <c r="A125" s="30" t="s">
        <v>56</v>
      </c>
      <c r="E125" s="31" t="s">
        <v>1276</v>
      </c>
    </row>
    <row r="126" spans="1:5" ht="12.75" customHeight="1">
      <c r="A126" s="30" t="s">
        <v>57</v>
      </c>
      <c r="E126" s="32" t="s">
        <v>4</v>
      </c>
    </row>
    <row r="127" spans="5:5" ht="12.75" customHeight="1">
      <c r="E127" s="31" t="s">
        <v>58</v>
      </c>
    </row>
    <row r="128" spans="1:16" ht="12.75" customHeight="1">
      <c r="A128" t="s">
        <v>50</v>
      </c>
      <c s="6" t="s">
        <v>151</v>
      </c>
      <c s="6" t="s">
        <v>855</v>
      </c>
      <c t="s">
        <v>4</v>
      </c>
      <c s="26" t="s">
        <v>856</v>
      </c>
      <c s="27" t="s">
        <v>98</v>
      </c>
      <c s="28">
        <v>1</v>
      </c>
      <c s="27">
        <v>0</v>
      </c>
      <c s="27">
        <f>ROUND(G128*H128,6)</f>
      </c>
      <c r="L128" s="29">
        <v>0</v>
      </c>
      <c s="24">
        <f>ROUND(ROUND(L128,2)*ROUND(G128,3),2)</f>
      </c>
      <c s="27" t="s">
        <v>55</v>
      </c>
      <c>
        <f>(M128*21)/100</f>
      </c>
      <c t="s">
        <v>27</v>
      </c>
    </row>
    <row r="129" spans="1:5" ht="12.75" customHeight="1">
      <c r="A129" s="30" t="s">
        <v>56</v>
      </c>
      <c r="E129" s="31" t="s">
        <v>856</v>
      </c>
    </row>
    <row r="130" spans="1:5" ht="12.75" customHeight="1">
      <c r="A130" s="30" t="s">
        <v>57</v>
      </c>
      <c r="E130" s="32" t="s">
        <v>4</v>
      </c>
    </row>
    <row r="131" spans="5:5" ht="12.75" customHeight="1">
      <c r="E131" s="31" t="s">
        <v>4</v>
      </c>
    </row>
    <row r="132" spans="1:16" ht="12.75" customHeight="1">
      <c r="A132" t="s">
        <v>50</v>
      </c>
      <c s="6" t="s">
        <v>154</v>
      </c>
      <c s="6" t="s">
        <v>851</v>
      </c>
      <c t="s">
        <v>4</v>
      </c>
      <c s="26" t="s">
        <v>852</v>
      </c>
      <c s="27" t="s">
        <v>98</v>
      </c>
      <c s="28">
        <v>1</v>
      </c>
      <c s="27">
        <v>0</v>
      </c>
      <c s="27">
        <f>ROUND(G132*H132,6)</f>
      </c>
      <c r="L132" s="29">
        <v>0</v>
      </c>
      <c s="24">
        <f>ROUND(ROUND(L132,2)*ROUND(G132,3),2)</f>
      </c>
      <c s="27" t="s">
        <v>55</v>
      </c>
      <c>
        <f>(M132*21)/100</f>
      </c>
      <c t="s">
        <v>27</v>
      </c>
    </row>
    <row r="133" spans="1:5" ht="12.75" customHeight="1">
      <c r="A133" s="30" t="s">
        <v>56</v>
      </c>
      <c r="E133" s="31" t="s">
        <v>852</v>
      </c>
    </row>
    <row r="134" spans="1:5" ht="12.75" customHeight="1">
      <c r="A134" s="30" t="s">
        <v>57</v>
      </c>
      <c r="E134" s="32" t="s">
        <v>4</v>
      </c>
    </row>
    <row r="135" spans="5:5" ht="12.75" customHeight="1">
      <c r="E135" s="31" t="s">
        <v>58</v>
      </c>
    </row>
    <row r="136" spans="1:16" ht="12.75" customHeight="1">
      <c r="A136" t="s">
        <v>50</v>
      </c>
      <c s="6" t="s">
        <v>157</v>
      </c>
      <c s="6" t="s">
        <v>853</v>
      </c>
      <c t="s">
        <v>4</v>
      </c>
      <c s="26" t="s">
        <v>854</v>
      </c>
      <c s="27" t="s">
        <v>98</v>
      </c>
      <c s="28">
        <v>4</v>
      </c>
      <c s="27">
        <v>0</v>
      </c>
      <c s="27">
        <f>ROUND(G136*H136,6)</f>
      </c>
      <c r="L136" s="29">
        <v>0</v>
      </c>
      <c s="24">
        <f>ROUND(ROUND(L136,2)*ROUND(G136,3),2)</f>
      </c>
      <c s="27" t="s">
        <v>55</v>
      </c>
      <c>
        <f>(M136*21)/100</f>
      </c>
      <c t="s">
        <v>27</v>
      </c>
    </row>
    <row r="137" spans="1:5" ht="12.75" customHeight="1">
      <c r="A137" s="30" t="s">
        <v>56</v>
      </c>
      <c r="E137" s="31" t="s">
        <v>854</v>
      </c>
    </row>
    <row r="138" spans="1:5" ht="12.75" customHeight="1">
      <c r="A138" s="30" t="s">
        <v>57</v>
      </c>
      <c r="E138" s="32" t="s">
        <v>4</v>
      </c>
    </row>
    <row r="139" spans="5:5" ht="12.75" customHeight="1">
      <c r="E139" s="31" t="s">
        <v>58</v>
      </c>
    </row>
    <row r="140" spans="1:16" ht="12.75" customHeight="1">
      <c r="A140" t="s">
        <v>50</v>
      </c>
      <c s="6" t="s">
        <v>161</v>
      </c>
      <c s="6" t="s">
        <v>863</v>
      </c>
      <c t="s">
        <v>4</v>
      </c>
      <c s="26" t="s">
        <v>864</v>
      </c>
      <c s="27" t="s">
        <v>264</v>
      </c>
      <c s="28">
        <v>40</v>
      </c>
      <c s="27">
        <v>0</v>
      </c>
      <c s="27">
        <f>ROUND(G140*H140,6)</f>
      </c>
      <c r="L140" s="29">
        <v>0</v>
      </c>
      <c s="24">
        <f>ROUND(ROUND(L140,2)*ROUND(G140,3),2)</f>
      </c>
      <c s="27" t="s">
        <v>55</v>
      </c>
      <c>
        <f>(M140*21)/100</f>
      </c>
      <c t="s">
        <v>27</v>
      </c>
    </row>
    <row r="141" spans="1:5" ht="12.75" customHeight="1">
      <c r="A141" s="30" t="s">
        <v>56</v>
      </c>
      <c r="E141" s="31" t="s">
        <v>864</v>
      </c>
    </row>
    <row r="142" spans="1:5" ht="12.75" customHeight="1">
      <c r="A142" s="30" t="s">
        <v>57</v>
      </c>
      <c r="E142" s="32" t="s">
        <v>4</v>
      </c>
    </row>
    <row r="143" spans="5:5" ht="12.75" customHeight="1">
      <c r="E143" s="31" t="s">
        <v>58</v>
      </c>
    </row>
    <row r="144" spans="1:16" ht="12.75" customHeight="1">
      <c r="A144" t="s">
        <v>50</v>
      </c>
      <c s="6" t="s">
        <v>164</v>
      </c>
      <c s="6" t="s">
        <v>869</v>
      </c>
      <c t="s">
        <v>4</v>
      </c>
      <c s="26" t="s">
        <v>870</v>
      </c>
      <c s="27" t="s">
        <v>264</v>
      </c>
      <c s="28">
        <v>40</v>
      </c>
      <c s="27">
        <v>0</v>
      </c>
      <c s="27">
        <f>ROUND(G144*H144,6)</f>
      </c>
      <c r="L144" s="29">
        <v>0</v>
      </c>
      <c s="24">
        <f>ROUND(ROUND(L144,2)*ROUND(G144,3),2)</f>
      </c>
      <c s="27" t="s">
        <v>55</v>
      </c>
      <c>
        <f>(M144*21)/100</f>
      </c>
      <c t="s">
        <v>27</v>
      </c>
    </row>
    <row r="145" spans="1:5" ht="12.75" customHeight="1">
      <c r="A145" s="30" t="s">
        <v>56</v>
      </c>
      <c r="E145" s="31" t="s">
        <v>870</v>
      </c>
    </row>
    <row r="146" spans="1:5" ht="12.75" customHeight="1">
      <c r="A146" s="30" t="s">
        <v>57</v>
      </c>
      <c r="E146" s="32" t="s">
        <v>4</v>
      </c>
    </row>
    <row r="147" spans="5:5" ht="12.75" customHeight="1">
      <c r="E147" s="31" t="s">
        <v>58</v>
      </c>
    </row>
    <row r="148" spans="1:16" ht="12.75" customHeight="1">
      <c r="A148" t="s">
        <v>50</v>
      </c>
      <c s="6" t="s">
        <v>167</v>
      </c>
      <c s="6" t="s">
        <v>974</v>
      </c>
      <c t="s">
        <v>4</v>
      </c>
      <c s="26" t="s">
        <v>975</v>
      </c>
      <c s="27" t="s">
        <v>264</v>
      </c>
      <c s="28">
        <v>40</v>
      </c>
      <c s="27">
        <v>0</v>
      </c>
      <c s="27">
        <f>ROUND(G148*H148,6)</f>
      </c>
      <c r="L148" s="29">
        <v>0</v>
      </c>
      <c s="24">
        <f>ROUND(ROUND(L148,2)*ROUND(G148,3),2)</f>
      </c>
      <c s="27" t="s">
        <v>55</v>
      </c>
      <c>
        <f>(M148*21)/100</f>
      </c>
      <c t="s">
        <v>27</v>
      </c>
    </row>
    <row r="149" spans="1:5" ht="12.75" customHeight="1">
      <c r="A149" s="30" t="s">
        <v>56</v>
      </c>
      <c r="E149" s="31" t="s">
        <v>975</v>
      </c>
    </row>
    <row r="150" spans="1:5" ht="12.75" customHeight="1">
      <c r="A150" s="30" t="s">
        <v>57</v>
      </c>
      <c r="E150" s="32" t="s">
        <v>4</v>
      </c>
    </row>
    <row r="151" spans="5:5" ht="12.75" customHeight="1">
      <c r="E151"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P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2985</v>
      </c>
      <c s="33">
        <f>Rekapitulace!C41</f>
      </c>
      <c s="15" t="s">
        <v>14</v>
      </c>
      <c t="s">
        <v>22</v>
      </c>
      <c t="s">
        <v>27</v>
      </c>
    </row>
    <row r="4" spans="1:16" ht="15" customHeight="1">
      <c r="A4" s="18" t="s">
        <v>19</v>
      </c>
      <c s="19" t="s">
        <v>28</v>
      </c>
      <c s="20" t="s">
        <v>2985</v>
      </c>
      <c r="E4" s="19" t="s">
        <v>2986</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5475</v>
      </c>
      <c r="E8" s="23" t="s">
        <v>5476</v>
      </c>
      <c r="J8" s="22">
        <f>0+J9+J26</f>
      </c>
      <c s="22">
        <f>0+K9+K26</f>
      </c>
      <c s="22">
        <f>0+L9+L26</f>
      </c>
      <c s="22">
        <f>0+M9+M26</f>
      </c>
    </row>
    <row r="9" spans="1:13" ht="12.75" customHeight="1">
      <c r="A9" t="s">
        <v>47</v>
      </c>
      <c r="C9" s="7" t="s">
        <v>51</v>
      </c>
      <c r="E9" s="25" t="s">
        <v>5477</v>
      </c>
      <c r="J9" s="24">
        <f>0</f>
      </c>
      <c s="24">
        <f>0</f>
      </c>
      <c s="24">
        <f>0+L10+L14+L18+L22</f>
      </c>
      <c s="24">
        <f>0+M10+M14+M18+M22</f>
      </c>
    </row>
    <row r="10" spans="1:16" ht="12.75" customHeight="1">
      <c r="A10" t="s">
        <v>50</v>
      </c>
      <c s="6" t="s">
        <v>51</v>
      </c>
      <c s="6" t="s">
        <v>5478</v>
      </c>
      <c t="s">
        <v>4</v>
      </c>
      <c s="26" t="s">
        <v>5479</v>
      </c>
      <c s="27" t="s">
        <v>1918</v>
      </c>
      <c s="28">
        <v>1</v>
      </c>
      <c s="27">
        <v>0</v>
      </c>
      <c s="27">
        <f>ROUND(G10*H10,6)</f>
      </c>
      <c r="L10" s="29">
        <v>0</v>
      </c>
      <c s="24">
        <f>ROUND(ROUND(L10,2)*ROUND(G10,3),2)</f>
      </c>
      <c s="27" t="s">
        <v>55</v>
      </c>
      <c>
        <f>(M10*21)/100</f>
      </c>
      <c t="s">
        <v>27</v>
      </c>
    </row>
    <row r="11" spans="1:5" ht="12.75" customHeight="1">
      <c r="A11" s="30" t="s">
        <v>56</v>
      </c>
      <c r="E11" s="31" t="s">
        <v>5480</v>
      </c>
    </row>
    <row r="12" spans="1:5" ht="12.75" customHeight="1">
      <c r="A12" s="30" t="s">
        <v>57</v>
      </c>
      <c r="E12" s="32" t="s">
        <v>4</v>
      </c>
    </row>
    <row r="13" spans="5:5" ht="12.75" customHeight="1">
      <c r="E13" s="31" t="s">
        <v>5481</v>
      </c>
    </row>
    <row r="14" spans="1:16" ht="12.75" customHeight="1">
      <c r="A14" t="s">
        <v>50</v>
      </c>
      <c s="6" t="s">
        <v>27</v>
      </c>
      <c s="6" t="s">
        <v>5482</v>
      </c>
      <c t="s">
        <v>4</v>
      </c>
      <c s="26" t="s">
        <v>5483</v>
      </c>
      <c s="27" t="s">
        <v>1918</v>
      </c>
      <c s="28">
        <v>1</v>
      </c>
      <c s="27">
        <v>0</v>
      </c>
      <c s="27">
        <f>ROUND(G14*H14,6)</f>
      </c>
      <c r="L14" s="29">
        <v>0</v>
      </c>
      <c s="24">
        <f>ROUND(ROUND(L14,2)*ROUND(G14,3),2)</f>
      </c>
      <c s="27" t="s">
        <v>55</v>
      </c>
      <c>
        <f>(M14*21)/100</f>
      </c>
      <c t="s">
        <v>27</v>
      </c>
    </row>
    <row r="15" spans="1:5" ht="12.75" customHeight="1">
      <c r="A15" s="30" t="s">
        <v>56</v>
      </c>
      <c r="E15" s="31" t="s">
        <v>5484</v>
      </c>
    </row>
    <row r="16" spans="1:5" ht="12.75" customHeight="1">
      <c r="A16" s="30" t="s">
        <v>57</v>
      </c>
      <c r="E16" s="32" t="s">
        <v>4</v>
      </c>
    </row>
    <row r="17" spans="5:5" ht="12.75" customHeight="1">
      <c r="E17" s="31" t="s">
        <v>5485</v>
      </c>
    </row>
    <row r="18" spans="1:16" ht="12.75" customHeight="1">
      <c r="A18" t="s">
        <v>50</v>
      </c>
      <c s="6" t="s">
        <v>25</v>
      </c>
      <c s="6" t="s">
        <v>5486</v>
      </c>
      <c t="s">
        <v>4</v>
      </c>
      <c s="26" t="s">
        <v>5487</v>
      </c>
      <c s="27" t="s">
        <v>1918</v>
      </c>
      <c s="28">
        <v>1</v>
      </c>
      <c s="27">
        <v>0</v>
      </c>
      <c s="27">
        <f>ROUND(G18*H18,6)</f>
      </c>
      <c r="L18" s="29">
        <v>0</v>
      </c>
      <c s="24">
        <f>ROUND(ROUND(L18,2)*ROUND(G18,3),2)</f>
      </c>
      <c s="27" t="s">
        <v>55</v>
      </c>
      <c>
        <f>(M18*21)/100</f>
      </c>
      <c t="s">
        <v>27</v>
      </c>
    </row>
    <row r="19" spans="1:5" ht="12.75" customHeight="1">
      <c r="A19" s="30" t="s">
        <v>56</v>
      </c>
      <c r="E19" s="31" t="s">
        <v>5488</v>
      </c>
    </row>
    <row r="20" spans="1:5" ht="12.75" customHeight="1">
      <c r="A20" s="30" t="s">
        <v>57</v>
      </c>
      <c r="E20" s="32" t="s">
        <v>4</v>
      </c>
    </row>
    <row r="21" spans="5:5" ht="12.75" customHeight="1">
      <c r="E21" s="31" t="s">
        <v>5489</v>
      </c>
    </row>
    <row r="22" spans="1:16" ht="12.75" customHeight="1">
      <c r="A22" t="s">
        <v>50</v>
      </c>
      <c s="6" t="s">
        <v>68</v>
      </c>
      <c s="6" t="s">
        <v>5490</v>
      </c>
      <c t="s">
        <v>4</v>
      </c>
      <c s="26" t="s">
        <v>5491</v>
      </c>
      <c s="27" t="s">
        <v>1918</v>
      </c>
      <c s="28">
        <v>1</v>
      </c>
      <c s="27">
        <v>0</v>
      </c>
      <c s="27">
        <f>ROUND(G22*H22,6)</f>
      </c>
      <c r="L22" s="29">
        <v>0</v>
      </c>
      <c s="24">
        <f>ROUND(ROUND(L22,2)*ROUND(G22,3),2)</f>
      </c>
      <c s="27" t="s">
        <v>55</v>
      </c>
      <c>
        <f>(M22*21)/100</f>
      </c>
      <c t="s">
        <v>27</v>
      </c>
    </row>
    <row r="23" spans="1:5" ht="12.75" customHeight="1">
      <c r="A23" s="30" t="s">
        <v>56</v>
      </c>
      <c r="E23" s="31" t="s">
        <v>5492</v>
      </c>
    </row>
    <row r="24" spans="1:5" ht="12.75" customHeight="1">
      <c r="A24" s="30" t="s">
        <v>57</v>
      </c>
      <c r="E24" s="32" t="s">
        <v>4</v>
      </c>
    </row>
    <row r="25" spans="5:5" ht="12.75" customHeight="1">
      <c r="E25" s="31" t="s">
        <v>5493</v>
      </c>
    </row>
    <row r="26" spans="1:13" ht="12.75" customHeight="1">
      <c r="A26" t="s">
        <v>47</v>
      </c>
      <c r="C26" s="7" t="s">
        <v>27</v>
      </c>
      <c r="E26" s="25" t="s">
        <v>5494</v>
      </c>
      <c r="J26" s="24">
        <f>0</f>
      </c>
      <c s="24">
        <f>0</f>
      </c>
      <c s="24">
        <f>0+L27+L31+L35+L39+L43+L47</f>
      </c>
      <c s="24">
        <f>0+M27+M31+M35+M39+M43+M47</f>
      </c>
    </row>
    <row r="27" spans="1:16" ht="12.75" customHeight="1">
      <c r="A27" t="s">
        <v>50</v>
      </c>
      <c s="6" t="s">
        <v>71</v>
      </c>
      <c s="6" t="s">
        <v>5495</v>
      </c>
      <c t="s">
        <v>4</v>
      </c>
      <c s="26" t="s">
        <v>5496</v>
      </c>
      <c s="27" t="s">
        <v>1918</v>
      </c>
      <c s="28">
        <v>1</v>
      </c>
      <c s="27">
        <v>0</v>
      </c>
      <c s="27">
        <f>ROUND(G27*H27,6)</f>
      </c>
      <c r="L27" s="29">
        <v>0</v>
      </c>
      <c s="24">
        <f>ROUND(ROUND(L27,2)*ROUND(G27,3),2)</f>
      </c>
      <c s="27" t="s">
        <v>55</v>
      </c>
      <c>
        <f>(M27*21)/100</f>
      </c>
      <c t="s">
        <v>27</v>
      </c>
    </row>
    <row r="28" spans="1:5" ht="12.75" customHeight="1">
      <c r="A28" s="30" t="s">
        <v>56</v>
      </c>
      <c r="E28" s="31" t="s">
        <v>5497</v>
      </c>
    </row>
    <row r="29" spans="1:5" ht="12.75" customHeight="1">
      <c r="A29" s="30" t="s">
        <v>57</v>
      </c>
      <c r="E29" s="32" t="s">
        <v>4</v>
      </c>
    </row>
    <row r="30" spans="5:5" ht="12.75" customHeight="1">
      <c r="E30" s="31" t="s">
        <v>5498</v>
      </c>
    </row>
    <row r="31" spans="1:16" ht="12.75" customHeight="1">
      <c r="A31" t="s">
        <v>50</v>
      </c>
      <c s="6" t="s">
        <v>26</v>
      </c>
      <c s="6" t="s">
        <v>5499</v>
      </c>
      <c t="s">
        <v>4</v>
      </c>
      <c s="26" t="s">
        <v>5500</v>
      </c>
      <c s="27" t="s">
        <v>1918</v>
      </c>
      <c s="28">
        <v>1</v>
      </c>
      <c s="27">
        <v>0</v>
      </c>
      <c s="27">
        <f>ROUND(G31*H31,6)</f>
      </c>
      <c r="L31" s="29">
        <v>0</v>
      </c>
      <c s="24">
        <f>ROUND(ROUND(L31,2)*ROUND(G31,3),2)</f>
      </c>
      <c s="27" t="s">
        <v>55</v>
      </c>
      <c>
        <f>(M31*21)/100</f>
      </c>
      <c t="s">
        <v>27</v>
      </c>
    </row>
    <row r="32" spans="1:5" ht="12.75" customHeight="1">
      <c r="A32" s="30" t="s">
        <v>56</v>
      </c>
      <c r="E32" s="31" t="s">
        <v>5501</v>
      </c>
    </row>
    <row r="33" spans="1:5" ht="12.75" customHeight="1">
      <c r="A33" s="30" t="s">
        <v>57</v>
      </c>
      <c r="E33" s="32" t="s">
        <v>4</v>
      </c>
    </row>
    <row r="34" spans="5:5" ht="12.75" customHeight="1">
      <c r="E34" s="31" t="s">
        <v>5502</v>
      </c>
    </row>
    <row r="35" spans="1:16" ht="12.75" customHeight="1">
      <c r="A35" t="s">
        <v>50</v>
      </c>
      <c s="6" t="s">
        <v>76</v>
      </c>
      <c s="6" t="s">
        <v>5503</v>
      </c>
      <c t="s">
        <v>4</v>
      </c>
      <c s="26" t="s">
        <v>5504</v>
      </c>
      <c s="27" t="s">
        <v>1918</v>
      </c>
      <c s="28">
        <v>1</v>
      </c>
      <c s="27">
        <v>0</v>
      </c>
      <c s="27">
        <f>ROUND(G35*H35,6)</f>
      </c>
      <c r="L35" s="29">
        <v>0</v>
      </c>
      <c s="24">
        <f>ROUND(ROUND(L35,2)*ROUND(G35,3),2)</f>
      </c>
      <c s="27" t="s">
        <v>55</v>
      </c>
      <c>
        <f>(M35*21)/100</f>
      </c>
      <c t="s">
        <v>27</v>
      </c>
    </row>
    <row r="36" spans="1:5" ht="12.75" customHeight="1">
      <c r="A36" s="30" t="s">
        <v>56</v>
      </c>
      <c r="E36" s="31" t="s">
        <v>5505</v>
      </c>
    </row>
    <row r="37" spans="1:5" ht="12.75" customHeight="1">
      <c r="A37" s="30" t="s">
        <v>57</v>
      </c>
      <c r="E37" s="32" t="s">
        <v>4</v>
      </c>
    </row>
    <row r="38" spans="5:5" ht="12.75" customHeight="1">
      <c r="E38" s="31" t="s">
        <v>5506</v>
      </c>
    </row>
    <row r="39" spans="1:16" ht="12.75" customHeight="1">
      <c r="A39" t="s">
        <v>50</v>
      </c>
      <c s="6" t="s">
        <v>79</v>
      </c>
      <c s="6" t="s">
        <v>5507</v>
      </c>
      <c t="s">
        <v>4</v>
      </c>
      <c s="26" t="s">
        <v>5508</v>
      </c>
      <c s="27" t="s">
        <v>1918</v>
      </c>
      <c s="28">
        <v>1</v>
      </c>
      <c s="27">
        <v>0</v>
      </c>
      <c s="27">
        <f>ROUND(G39*H39,6)</f>
      </c>
      <c r="L39" s="29">
        <v>0</v>
      </c>
      <c s="24">
        <f>ROUND(ROUND(L39,2)*ROUND(G39,3),2)</f>
      </c>
      <c s="27" t="s">
        <v>55</v>
      </c>
      <c>
        <f>(M39*21)/100</f>
      </c>
      <c t="s">
        <v>27</v>
      </c>
    </row>
    <row r="40" spans="1:5" ht="12.75" customHeight="1">
      <c r="A40" s="30" t="s">
        <v>56</v>
      </c>
      <c r="E40" s="31" t="s">
        <v>424</v>
      </c>
    </row>
    <row r="41" spans="1:5" ht="12.75" customHeight="1">
      <c r="A41" s="30" t="s">
        <v>57</v>
      </c>
      <c r="E41" s="32" t="s">
        <v>4</v>
      </c>
    </row>
    <row r="42" spans="5:5" ht="12.75" customHeight="1">
      <c r="E42" s="31" t="s">
        <v>5509</v>
      </c>
    </row>
    <row r="43" spans="1:16" ht="12.75" customHeight="1">
      <c r="A43" t="s">
        <v>50</v>
      </c>
      <c s="6" t="s">
        <v>83</v>
      </c>
      <c s="6" t="s">
        <v>5510</v>
      </c>
      <c t="s">
        <v>4</v>
      </c>
      <c s="26" t="s">
        <v>5511</v>
      </c>
      <c s="27" t="s">
        <v>1918</v>
      </c>
      <c s="28">
        <v>1</v>
      </c>
      <c s="27">
        <v>0</v>
      </c>
      <c s="27">
        <f>ROUND(G43*H43,6)</f>
      </c>
      <c r="L43" s="29">
        <v>0</v>
      </c>
      <c s="24">
        <f>ROUND(ROUND(L43,2)*ROUND(G43,3),2)</f>
      </c>
      <c s="27" t="s">
        <v>55</v>
      </c>
      <c>
        <f>(M43*21)/100</f>
      </c>
      <c t="s">
        <v>27</v>
      </c>
    </row>
    <row r="44" spans="1:5" ht="12.75" customHeight="1">
      <c r="A44" s="30" t="s">
        <v>56</v>
      </c>
      <c r="E44" s="31" t="s">
        <v>5512</v>
      </c>
    </row>
    <row r="45" spans="1:5" ht="12.75" customHeight="1">
      <c r="A45" s="30" t="s">
        <v>57</v>
      </c>
      <c r="E45" s="32" t="s">
        <v>4</v>
      </c>
    </row>
    <row r="46" spans="5:5" ht="12.75" customHeight="1">
      <c r="E46" s="31" t="s">
        <v>4</v>
      </c>
    </row>
    <row r="47" spans="1:16" ht="12.75" customHeight="1">
      <c r="A47" t="s">
        <v>50</v>
      </c>
      <c s="6" t="s">
        <v>86</v>
      </c>
      <c s="6" t="s">
        <v>5513</v>
      </c>
      <c t="s">
        <v>4</v>
      </c>
      <c s="26" t="s">
        <v>5514</v>
      </c>
      <c s="27" t="s">
        <v>1918</v>
      </c>
      <c s="28">
        <v>1</v>
      </c>
      <c s="27">
        <v>0</v>
      </c>
      <c s="27">
        <f>ROUND(G47*H47,6)</f>
      </c>
      <c r="L47" s="29">
        <v>0</v>
      </c>
      <c s="24">
        <f>ROUND(ROUND(L47,2)*ROUND(G47,3),2)</f>
      </c>
      <c s="27" t="s">
        <v>55</v>
      </c>
      <c>
        <f>(M47*21)/100</f>
      </c>
      <c t="s">
        <v>27</v>
      </c>
    </row>
    <row r="48" spans="1:5" ht="12.75" customHeight="1">
      <c r="A48" s="30" t="s">
        <v>56</v>
      </c>
      <c r="E48" s="31" t="s">
        <v>5514</v>
      </c>
    </row>
    <row r="49" spans="1:5" ht="12.75" customHeight="1">
      <c r="A49" s="30" t="s">
        <v>57</v>
      </c>
      <c r="E49" s="32" t="s">
        <v>4</v>
      </c>
    </row>
    <row r="50" spans="5:5" ht="12.75" customHeight="1">
      <c r="E50" s="31" t="s">
        <v>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418</v>
      </c>
      <c r="E8" s="23" t="s">
        <v>419</v>
      </c>
      <c r="J8" s="22">
        <f>0+J9</f>
      </c>
      <c s="22">
        <f>0+K9</f>
      </c>
      <c s="22">
        <f>0+L9</f>
      </c>
      <c s="22">
        <f>0+M9</f>
      </c>
    </row>
    <row r="9" spans="1:13" ht="12.75" customHeight="1">
      <c r="A9" t="s">
        <v>47</v>
      </c>
      <c r="C9" s="7" t="s">
        <v>420</v>
      </c>
      <c r="E9" s="25" t="s">
        <v>421</v>
      </c>
      <c r="J9" s="24">
        <f>0</f>
      </c>
      <c s="24">
        <f>0</f>
      </c>
      <c s="24">
        <f>0+L10+L14+L18+L22+L26+L30+L34+L38+L42+L46+L50+L54+L58+L62+L66+L70+L74+L78+L82+L86+L90+L94+L98+L102+L106+L110+L114+L118+L122+L126+L130+L134+L138+L142</f>
      </c>
      <c s="24">
        <f>0+M10+M14+M18+M22+M26+M30+M34+M38+M42+M46+M50+M54+M58+M62+M66+M70+M74+M78+M82+M86+M90+M94+M98+M102+M106+M110+M114+M118+M122+M126+M130+M134+M138+M142</f>
      </c>
    </row>
    <row r="10" spans="1:16" ht="12.75" customHeight="1">
      <c r="A10" t="s">
        <v>50</v>
      </c>
      <c s="6" t="s">
        <v>51</v>
      </c>
      <c s="6" t="s">
        <v>422</v>
      </c>
      <c t="s">
        <v>4</v>
      </c>
      <c s="26" t="s">
        <v>423</v>
      </c>
      <c s="27" t="s">
        <v>82</v>
      </c>
      <c s="28">
        <v>200</v>
      </c>
      <c s="27">
        <v>0</v>
      </c>
      <c s="27">
        <f>ROUND(G10*H10,6)</f>
      </c>
      <c r="L10" s="29">
        <v>0</v>
      </c>
      <c s="24">
        <f>ROUND(ROUND(L10,2)*ROUND(G10,3),2)</f>
      </c>
      <c s="27" t="s">
        <v>55</v>
      </c>
      <c>
        <f>(M10*21)/100</f>
      </c>
      <c t="s">
        <v>27</v>
      </c>
    </row>
    <row r="11" spans="1:5" ht="12.75" customHeight="1">
      <c r="A11" s="30" t="s">
        <v>56</v>
      </c>
      <c r="E11" s="31" t="s">
        <v>424</v>
      </c>
    </row>
    <row r="12" spans="1:5" ht="12.75" customHeight="1">
      <c r="A12" s="30" t="s">
        <v>57</v>
      </c>
      <c r="E12" s="32" t="s">
        <v>4</v>
      </c>
    </row>
    <row r="13" spans="5:5" ht="12.75" customHeight="1">
      <c r="E13" s="31" t="s">
        <v>58</v>
      </c>
    </row>
    <row r="14" spans="1:16" ht="12.75" customHeight="1">
      <c r="A14" t="s">
        <v>50</v>
      </c>
      <c s="6" t="s">
        <v>27</v>
      </c>
      <c s="6" t="s">
        <v>425</v>
      </c>
      <c t="s">
        <v>4</v>
      </c>
      <c s="26" t="s">
        <v>426</v>
      </c>
      <c s="27" t="s">
        <v>82</v>
      </c>
      <c s="28">
        <v>200</v>
      </c>
      <c s="27">
        <v>0</v>
      </c>
      <c s="27">
        <f>ROUND(G14*H14,6)</f>
      </c>
      <c r="L14" s="29">
        <v>0</v>
      </c>
      <c s="24">
        <f>ROUND(ROUND(L14,2)*ROUND(G14,3),2)</f>
      </c>
      <c s="27" t="s">
        <v>55</v>
      </c>
      <c>
        <f>(M14*21)/100</f>
      </c>
      <c t="s">
        <v>27</v>
      </c>
    </row>
    <row r="15" spans="1:5" ht="12.75" customHeight="1">
      <c r="A15" s="30" t="s">
        <v>56</v>
      </c>
      <c r="E15" s="31" t="s">
        <v>426</v>
      </c>
    </row>
    <row r="16" spans="1:5" ht="12.75" customHeight="1">
      <c r="A16" s="30" t="s">
        <v>57</v>
      </c>
      <c r="E16" s="32" t="s">
        <v>4</v>
      </c>
    </row>
    <row r="17" spans="5:5" ht="12.75" customHeight="1">
      <c r="E17" s="31" t="s">
        <v>58</v>
      </c>
    </row>
    <row r="18" spans="1:16" ht="12.75" customHeight="1">
      <c r="A18" t="s">
        <v>50</v>
      </c>
      <c s="6" t="s">
        <v>25</v>
      </c>
      <c s="6" t="s">
        <v>427</v>
      </c>
      <c t="s">
        <v>4</v>
      </c>
      <c s="26" t="s">
        <v>428</v>
      </c>
      <c s="27" t="s">
        <v>82</v>
      </c>
      <c s="28">
        <v>50</v>
      </c>
      <c s="27">
        <v>0</v>
      </c>
      <c s="27">
        <f>ROUND(G18*H18,6)</f>
      </c>
      <c r="L18" s="29">
        <v>0</v>
      </c>
      <c s="24">
        <f>ROUND(ROUND(L18,2)*ROUND(G18,3),2)</f>
      </c>
      <c s="27" t="s">
        <v>55</v>
      </c>
      <c>
        <f>(M18*21)/100</f>
      </c>
      <c t="s">
        <v>27</v>
      </c>
    </row>
    <row r="19" spans="1:5" ht="12.75" customHeight="1">
      <c r="A19" s="30" t="s">
        <v>56</v>
      </c>
      <c r="E19" s="31" t="s">
        <v>428</v>
      </c>
    </row>
    <row r="20" spans="1:5" ht="12.75" customHeight="1">
      <c r="A20" s="30" t="s">
        <v>57</v>
      </c>
      <c r="E20" s="32" t="s">
        <v>4</v>
      </c>
    </row>
    <row r="21" spans="5:5" ht="12.75" customHeight="1">
      <c r="E21" s="31" t="s">
        <v>58</v>
      </c>
    </row>
    <row r="22" spans="1:16" ht="12.75" customHeight="1">
      <c r="A22" t="s">
        <v>50</v>
      </c>
      <c s="6" t="s">
        <v>68</v>
      </c>
      <c s="6" t="s">
        <v>429</v>
      </c>
      <c t="s">
        <v>4</v>
      </c>
      <c s="26" t="s">
        <v>430</v>
      </c>
      <c s="27" t="s">
        <v>82</v>
      </c>
      <c s="28">
        <v>50</v>
      </c>
      <c s="27">
        <v>0</v>
      </c>
      <c s="27">
        <f>ROUND(G22*H22,6)</f>
      </c>
      <c r="L22" s="29">
        <v>0</v>
      </c>
      <c s="24">
        <f>ROUND(ROUND(L22,2)*ROUND(G22,3),2)</f>
      </c>
      <c s="27" t="s">
        <v>55</v>
      </c>
      <c>
        <f>(M22*21)/100</f>
      </c>
      <c t="s">
        <v>27</v>
      </c>
    </row>
    <row r="23" spans="1:5" ht="12.75" customHeight="1">
      <c r="A23" s="30" t="s">
        <v>56</v>
      </c>
      <c r="E23" s="31" t="s">
        <v>430</v>
      </c>
    </row>
    <row r="24" spans="1:5" ht="12.75" customHeight="1">
      <c r="A24" s="30" t="s">
        <v>57</v>
      </c>
      <c r="E24" s="32" t="s">
        <v>4</v>
      </c>
    </row>
    <row r="25" spans="5:5" ht="12.75" customHeight="1">
      <c r="E25" s="31" t="s">
        <v>58</v>
      </c>
    </row>
    <row r="26" spans="1:16" ht="12.75" customHeight="1">
      <c r="A26" t="s">
        <v>50</v>
      </c>
      <c s="6" t="s">
        <v>71</v>
      </c>
      <c s="6" t="s">
        <v>431</v>
      </c>
      <c t="s">
        <v>4</v>
      </c>
      <c s="26" t="s">
        <v>432</v>
      </c>
      <c s="27" t="s">
        <v>98</v>
      </c>
      <c s="28">
        <v>4</v>
      </c>
      <c s="27">
        <v>0</v>
      </c>
      <c s="27">
        <f>ROUND(G26*H26,6)</f>
      </c>
      <c r="L26" s="29">
        <v>0</v>
      </c>
      <c s="24">
        <f>ROUND(ROUND(L26,2)*ROUND(G26,3),2)</f>
      </c>
      <c s="27" t="s">
        <v>55</v>
      </c>
      <c>
        <f>(M26*21)/100</f>
      </c>
      <c t="s">
        <v>27</v>
      </c>
    </row>
    <row r="27" spans="1:5" ht="12.75" customHeight="1">
      <c r="A27" s="30" t="s">
        <v>56</v>
      </c>
      <c r="E27" s="31" t="s">
        <v>432</v>
      </c>
    </row>
    <row r="28" spans="1:5" ht="12.75" customHeight="1">
      <c r="A28" s="30" t="s">
        <v>57</v>
      </c>
      <c r="E28" s="32" t="s">
        <v>4</v>
      </c>
    </row>
    <row r="29" spans="5:5" ht="12.75" customHeight="1">
      <c r="E29" s="31" t="s">
        <v>58</v>
      </c>
    </row>
    <row r="30" spans="1:16" ht="12.75" customHeight="1">
      <c r="A30" t="s">
        <v>50</v>
      </c>
      <c s="6" t="s">
        <v>26</v>
      </c>
      <c s="6" t="s">
        <v>256</v>
      </c>
      <c t="s">
        <v>4</v>
      </c>
      <c s="26" t="s">
        <v>257</v>
      </c>
      <c s="27" t="s">
        <v>98</v>
      </c>
      <c s="28">
        <v>4</v>
      </c>
      <c s="27">
        <v>0</v>
      </c>
      <c s="27">
        <f>ROUND(G30*H30,6)</f>
      </c>
      <c r="L30" s="29">
        <v>0</v>
      </c>
      <c s="24">
        <f>ROUND(ROUND(L30,2)*ROUND(G30,3),2)</f>
      </c>
      <c s="27" t="s">
        <v>55</v>
      </c>
      <c>
        <f>(M30*21)/100</f>
      </c>
      <c t="s">
        <v>27</v>
      </c>
    </row>
    <row r="31" spans="1:5" ht="12.75" customHeight="1">
      <c r="A31" s="30" t="s">
        <v>56</v>
      </c>
      <c r="E31" s="31" t="s">
        <v>257</v>
      </c>
    </row>
    <row r="32" spans="1:5" ht="12.75" customHeight="1">
      <c r="A32" s="30" t="s">
        <v>57</v>
      </c>
      <c r="E32" s="32" t="s">
        <v>4</v>
      </c>
    </row>
    <row r="33" spans="5:5" ht="12.75" customHeight="1">
      <c r="E33" s="31" t="s">
        <v>58</v>
      </c>
    </row>
    <row r="34" spans="1:16" ht="12.75" customHeight="1">
      <c r="A34" t="s">
        <v>50</v>
      </c>
      <c s="6" t="s">
        <v>76</v>
      </c>
      <c s="6" t="s">
        <v>433</v>
      </c>
      <c t="s">
        <v>4</v>
      </c>
      <c s="26" t="s">
        <v>434</v>
      </c>
      <c s="27" t="s">
        <v>98</v>
      </c>
      <c s="28">
        <v>24</v>
      </c>
      <c s="27">
        <v>0</v>
      </c>
      <c s="27">
        <f>ROUND(G34*H34,6)</f>
      </c>
      <c r="L34" s="29">
        <v>0</v>
      </c>
      <c s="24">
        <f>ROUND(ROUND(L34,2)*ROUND(G34,3),2)</f>
      </c>
      <c s="27" t="s">
        <v>55</v>
      </c>
      <c>
        <f>(M34*21)/100</f>
      </c>
      <c t="s">
        <v>27</v>
      </c>
    </row>
    <row r="35" spans="1:5" ht="12.75" customHeight="1">
      <c r="A35" s="30" t="s">
        <v>56</v>
      </c>
      <c r="E35" s="31" t="s">
        <v>434</v>
      </c>
    </row>
    <row r="36" spans="1:5" ht="12.75" customHeight="1">
      <c r="A36" s="30" t="s">
        <v>57</v>
      </c>
      <c r="E36" s="32" t="s">
        <v>4</v>
      </c>
    </row>
    <row r="37" spans="5:5" ht="12.75" customHeight="1">
      <c r="E37" s="31" t="s">
        <v>58</v>
      </c>
    </row>
    <row r="38" spans="1:16" ht="12.75" customHeight="1">
      <c r="A38" t="s">
        <v>50</v>
      </c>
      <c s="6" t="s">
        <v>79</v>
      </c>
      <c s="6" t="s">
        <v>435</v>
      </c>
      <c t="s">
        <v>4</v>
      </c>
      <c s="26" t="s">
        <v>436</v>
      </c>
      <c s="27" t="s">
        <v>98</v>
      </c>
      <c s="28">
        <v>1</v>
      </c>
      <c s="27">
        <v>0</v>
      </c>
      <c s="27">
        <f>ROUND(G38*H38,6)</f>
      </c>
      <c r="L38" s="29">
        <v>0</v>
      </c>
      <c s="24">
        <f>ROUND(ROUND(L38,2)*ROUND(G38,3),2)</f>
      </c>
      <c s="27" t="s">
        <v>55</v>
      </c>
      <c>
        <f>(M38*21)/100</f>
      </c>
      <c t="s">
        <v>27</v>
      </c>
    </row>
    <row r="39" spans="1:5" ht="12.75" customHeight="1">
      <c r="A39" s="30" t="s">
        <v>56</v>
      </c>
      <c r="E39" s="31" t="s">
        <v>436</v>
      </c>
    </row>
    <row r="40" spans="1:5" ht="12.75" customHeight="1">
      <c r="A40" s="30" t="s">
        <v>57</v>
      </c>
      <c r="E40" s="32" t="s">
        <v>4</v>
      </c>
    </row>
    <row r="41" spans="5:5" ht="12.75" customHeight="1">
      <c r="E41" s="31" t="s">
        <v>58</v>
      </c>
    </row>
    <row r="42" spans="1:16" ht="12.75" customHeight="1">
      <c r="A42" t="s">
        <v>50</v>
      </c>
      <c s="6" t="s">
        <v>83</v>
      </c>
      <c s="6" t="s">
        <v>437</v>
      </c>
      <c t="s">
        <v>4</v>
      </c>
      <c s="26" t="s">
        <v>438</v>
      </c>
      <c s="27" t="s">
        <v>98</v>
      </c>
      <c s="28">
        <v>1</v>
      </c>
      <c s="27">
        <v>0</v>
      </c>
      <c s="27">
        <f>ROUND(G42*H42,6)</f>
      </c>
      <c r="L42" s="29">
        <v>0</v>
      </c>
      <c s="24">
        <f>ROUND(ROUND(L42,2)*ROUND(G42,3),2)</f>
      </c>
      <c s="27" t="s">
        <v>55</v>
      </c>
      <c>
        <f>(M42*21)/100</f>
      </c>
      <c t="s">
        <v>27</v>
      </c>
    </row>
    <row r="43" spans="1:5" ht="12.75" customHeight="1">
      <c r="A43" s="30" t="s">
        <v>56</v>
      </c>
      <c r="E43" s="31" t="s">
        <v>438</v>
      </c>
    </row>
    <row r="44" spans="1:5" ht="12.75" customHeight="1">
      <c r="A44" s="30" t="s">
        <v>57</v>
      </c>
      <c r="E44" s="32" t="s">
        <v>4</v>
      </c>
    </row>
    <row r="45" spans="5:5" ht="12.75" customHeight="1">
      <c r="E45" s="31" t="s">
        <v>67</v>
      </c>
    </row>
    <row r="46" spans="1:16" ht="12.75" customHeight="1">
      <c r="A46" t="s">
        <v>50</v>
      </c>
      <c s="6" t="s">
        <v>86</v>
      </c>
      <c s="6" t="s">
        <v>439</v>
      </c>
      <c t="s">
        <v>4</v>
      </c>
      <c s="26" t="s">
        <v>440</v>
      </c>
      <c s="27" t="s">
        <v>98</v>
      </c>
      <c s="28">
        <v>2</v>
      </c>
      <c s="27">
        <v>0</v>
      </c>
      <c s="27">
        <f>ROUND(G46*H46,6)</f>
      </c>
      <c r="L46" s="29">
        <v>0</v>
      </c>
      <c s="24">
        <f>ROUND(ROUND(L46,2)*ROUND(G46,3),2)</f>
      </c>
      <c s="27" t="s">
        <v>55</v>
      </c>
      <c>
        <f>(M46*21)/100</f>
      </c>
      <c t="s">
        <v>27</v>
      </c>
    </row>
    <row r="47" spans="1:5" ht="12.75" customHeight="1">
      <c r="A47" s="30" t="s">
        <v>56</v>
      </c>
      <c r="E47" s="31" t="s">
        <v>440</v>
      </c>
    </row>
    <row r="48" spans="1:5" ht="12.75" customHeight="1">
      <c r="A48" s="30" t="s">
        <v>57</v>
      </c>
      <c r="E48" s="32" t="s">
        <v>4</v>
      </c>
    </row>
    <row r="49" spans="5:5" ht="12.75" customHeight="1">
      <c r="E49" s="31" t="s">
        <v>58</v>
      </c>
    </row>
    <row r="50" spans="1:16" ht="12.75" customHeight="1">
      <c r="A50" t="s">
        <v>50</v>
      </c>
      <c s="6" t="s">
        <v>89</v>
      </c>
      <c s="6" t="s">
        <v>441</v>
      </c>
      <c t="s">
        <v>4</v>
      </c>
      <c s="26" t="s">
        <v>442</v>
      </c>
      <c s="27" t="s">
        <v>98</v>
      </c>
      <c s="28">
        <v>1</v>
      </c>
      <c s="27">
        <v>0</v>
      </c>
      <c s="27">
        <f>ROUND(G50*H50,6)</f>
      </c>
      <c r="L50" s="29">
        <v>0</v>
      </c>
      <c s="24">
        <f>ROUND(ROUND(L50,2)*ROUND(G50,3),2)</f>
      </c>
      <c s="27" t="s">
        <v>55</v>
      </c>
      <c>
        <f>(M50*21)/100</f>
      </c>
      <c t="s">
        <v>27</v>
      </c>
    </row>
    <row r="51" spans="1:5" ht="12.75" customHeight="1">
      <c r="A51" s="30" t="s">
        <v>56</v>
      </c>
      <c r="E51" s="31" t="s">
        <v>442</v>
      </c>
    </row>
    <row r="52" spans="1:5" ht="12.75" customHeight="1">
      <c r="A52" s="30" t="s">
        <v>57</v>
      </c>
      <c r="E52" s="32" t="s">
        <v>4</v>
      </c>
    </row>
    <row r="53" spans="5:5" ht="12.75" customHeight="1">
      <c r="E53" s="31" t="s">
        <v>58</v>
      </c>
    </row>
    <row r="54" spans="1:16" ht="12.75" customHeight="1">
      <c r="A54" t="s">
        <v>50</v>
      </c>
      <c s="6" t="s">
        <v>92</v>
      </c>
      <c s="6" t="s">
        <v>443</v>
      </c>
      <c t="s">
        <v>4</v>
      </c>
      <c s="26" t="s">
        <v>444</v>
      </c>
      <c s="27" t="s">
        <v>98</v>
      </c>
      <c s="28">
        <v>1</v>
      </c>
      <c s="27">
        <v>0</v>
      </c>
      <c s="27">
        <f>ROUND(G54*H54,6)</f>
      </c>
      <c r="L54" s="29">
        <v>0</v>
      </c>
      <c s="24">
        <f>ROUND(ROUND(L54,2)*ROUND(G54,3),2)</f>
      </c>
      <c s="27" t="s">
        <v>55</v>
      </c>
      <c>
        <f>(M54*21)/100</f>
      </c>
      <c t="s">
        <v>27</v>
      </c>
    </row>
    <row r="55" spans="1:5" ht="12.75" customHeight="1">
      <c r="A55" s="30" t="s">
        <v>56</v>
      </c>
      <c r="E55" s="31" t="s">
        <v>444</v>
      </c>
    </row>
    <row r="56" spans="1:5" ht="12.75" customHeight="1">
      <c r="A56" s="30" t="s">
        <v>57</v>
      </c>
      <c r="E56" s="32" t="s">
        <v>4</v>
      </c>
    </row>
    <row r="57" spans="5:5" ht="12.75" customHeight="1">
      <c r="E57" s="31" t="s">
        <v>58</v>
      </c>
    </row>
    <row r="58" spans="1:16" ht="12.75" customHeight="1">
      <c r="A58" t="s">
        <v>50</v>
      </c>
      <c s="6" t="s">
        <v>95</v>
      </c>
      <c s="6" t="s">
        <v>445</v>
      </c>
      <c t="s">
        <v>4</v>
      </c>
      <c s="26" t="s">
        <v>446</v>
      </c>
      <c s="27" t="s">
        <v>98</v>
      </c>
      <c s="28">
        <v>1</v>
      </c>
      <c s="27">
        <v>0</v>
      </c>
      <c s="27">
        <f>ROUND(G58*H58,6)</f>
      </c>
      <c r="L58" s="29">
        <v>0</v>
      </c>
      <c s="24">
        <f>ROUND(ROUND(L58,2)*ROUND(G58,3),2)</f>
      </c>
      <c s="27" t="s">
        <v>55</v>
      </c>
      <c>
        <f>(M58*21)/100</f>
      </c>
      <c t="s">
        <v>27</v>
      </c>
    </row>
    <row r="59" spans="1:5" ht="12.75" customHeight="1">
      <c r="A59" s="30" t="s">
        <v>56</v>
      </c>
      <c r="E59" s="31" t="s">
        <v>446</v>
      </c>
    </row>
    <row r="60" spans="1:5" ht="12.75" customHeight="1">
      <c r="A60" s="30" t="s">
        <v>57</v>
      </c>
      <c r="E60" s="32" t="s">
        <v>4</v>
      </c>
    </row>
    <row r="61" spans="5:5" ht="12.75" customHeight="1">
      <c r="E61" s="31" t="s">
        <v>58</v>
      </c>
    </row>
    <row r="62" spans="1:16" ht="12.75" customHeight="1">
      <c r="A62" t="s">
        <v>50</v>
      </c>
      <c s="6" t="s">
        <v>99</v>
      </c>
      <c s="6" t="s">
        <v>447</v>
      </c>
      <c t="s">
        <v>4</v>
      </c>
      <c s="26" t="s">
        <v>448</v>
      </c>
      <c s="27" t="s">
        <v>98</v>
      </c>
      <c s="28">
        <v>1</v>
      </c>
      <c s="27">
        <v>0</v>
      </c>
      <c s="27">
        <f>ROUND(G62*H62,6)</f>
      </c>
      <c r="L62" s="29">
        <v>0</v>
      </c>
      <c s="24">
        <f>ROUND(ROUND(L62,2)*ROUND(G62,3),2)</f>
      </c>
      <c s="27" t="s">
        <v>55</v>
      </c>
      <c>
        <f>(M62*21)/100</f>
      </c>
      <c t="s">
        <v>27</v>
      </c>
    </row>
    <row r="63" spans="1:5" ht="12.75" customHeight="1">
      <c r="A63" s="30" t="s">
        <v>56</v>
      </c>
      <c r="E63" s="31" t="s">
        <v>448</v>
      </c>
    </row>
    <row r="64" spans="1:5" ht="12.75" customHeight="1">
      <c r="A64" s="30" t="s">
        <v>57</v>
      </c>
      <c r="E64" s="32" t="s">
        <v>4</v>
      </c>
    </row>
    <row r="65" spans="5:5" ht="12.75" customHeight="1">
      <c r="E65" s="31" t="s">
        <v>58</v>
      </c>
    </row>
    <row r="66" spans="1:16" ht="12.75" customHeight="1">
      <c r="A66" t="s">
        <v>50</v>
      </c>
      <c s="6" t="s">
        <v>102</v>
      </c>
      <c s="6" t="s">
        <v>433</v>
      </c>
      <c t="s">
        <v>51</v>
      </c>
      <c s="26" t="s">
        <v>449</v>
      </c>
      <c s="27" t="s">
        <v>98</v>
      </c>
      <c s="28">
        <v>10</v>
      </c>
      <c s="27">
        <v>0</v>
      </c>
      <c s="27">
        <f>ROUND(G66*H66,6)</f>
      </c>
      <c r="L66" s="29">
        <v>0</v>
      </c>
      <c s="24">
        <f>ROUND(ROUND(L66,2)*ROUND(G66,3),2)</f>
      </c>
      <c s="27" t="s">
        <v>55</v>
      </c>
      <c>
        <f>(M66*21)/100</f>
      </c>
      <c t="s">
        <v>27</v>
      </c>
    </row>
    <row r="67" spans="1:5" ht="12.75" customHeight="1">
      <c r="A67" s="30" t="s">
        <v>56</v>
      </c>
      <c r="E67" s="31" t="s">
        <v>449</v>
      </c>
    </row>
    <row r="68" spans="1:5" ht="12.75" customHeight="1">
      <c r="A68" s="30" t="s">
        <v>57</v>
      </c>
      <c r="E68" s="32" t="s">
        <v>4</v>
      </c>
    </row>
    <row r="69" spans="5:5" ht="12.75" customHeight="1">
      <c r="E69" s="31" t="s">
        <v>58</v>
      </c>
    </row>
    <row r="70" spans="1:16" ht="12.75" customHeight="1">
      <c r="A70" t="s">
        <v>50</v>
      </c>
      <c s="6" t="s">
        <v>105</v>
      </c>
      <c s="6" t="s">
        <v>433</v>
      </c>
      <c t="s">
        <v>27</v>
      </c>
      <c s="26" t="s">
        <v>450</v>
      </c>
      <c s="27" t="s">
        <v>98</v>
      </c>
      <c s="28">
        <v>1</v>
      </c>
      <c s="27">
        <v>0</v>
      </c>
      <c s="27">
        <f>ROUND(G70*H70,6)</f>
      </c>
      <c r="L70" s="29">
        <v>0</v>
      </c>
      <c s="24">
        <f>ROUND(ROUND(L70,2)*ROUND(G70,3),2)</f>
      </c>
      <c s="27" t="s">
        <v>55</v>
      </c>
      <c>
        <f>(M70*21)/100</f>
      </c>
      <c t="s">
        <v>27</v>
      </c>
    </row>
    <row r="71" spans="1:5" ht="12.75" customHeight="1">
      <c r="A71" s="30" t="s">
        <v>56</v>
      </c>
      <c r="E71" s="31" t="s">
        <v>450</v>
      </c>
    </row>
    <row r="72" spans="1:5" ht="12.75" customHeight="1">
      <c r="A72" s="30" t="s">
        <v>57</v>
      </c>
      <c r="E72" s="32" t="s">
        <v>4</v>
      </c>
    </row>
    <row r="73" spans="5:5" ht="12.75" customHeight="1">
      <c r="E73" s="31" t="s">
        <v>58</v>
      </c>
    </row>
    <row r="74" spans="1:16" ht="12.75" customHeight="1">
      <c r="A74" t="s">
        <v>50</v>
      </c>
      <c s="6" t="s">
        <v>108</v>
      </c>
      <c s="6" t="s">
        <v>451</v>
      </c>
      <c t="s">
        <v>4</v>
      </c>
      <c s="26" t="s">
        <v>452</v>
      </c>
      <c s="27" t="s">
        <v>98</v>
      </c>
      <c s="28">
        <v>1</v>
      </c>
      <c s="27">
        <v>0</v>
      </c>
      <c s="27">
        <f>ROUND(G74*H74,6)</f>
      </c>
      <c r="L74" s="29">
        <v>0</v>
      </c>
      <c s="24">
        <f>ROUND(ROUND(L74,2)*ROUND(G74,3),2)</f>
      </c>
      <c s="27" t="s">
        <v>55</v>
      </c>
      <c>
        <f>(M74*21)/100</f>
      </c>
      <c t="s">
        <v>27</v>
      </c>
    </row>
    <row r="75" spans="1:5" ht="12.75" customHeight="1">
      <c r="A75" s="30" t="s">
        <v>56</v>
      </c>
      <c r="E75" s="31" t="s">
        <v>452</v>
      </c>
    </row>
    <row r="76" spans="1:5" ht="12.75" customHeight="1">
      <c r="A76" s="30" t="s">
        <v>57</v>
      </c>
      <c r="E76" s="32" t="s">
        <v>4</v>
      </c>
    </row>
    <row r="77" spans="5:5" ht="12.75" customHeight="1">
      <c r="E77" s="31" t="s">
        <v>58</v>
      </c>
    </row>
    <row r="78" spans="1:16" ht="12.75" customHeight="1">
      <c r="A78" t="s">
        <v>50</v>
      </c>
      <c s="6" t="s">
        <v>111</v>
      </c>
      <c s="6" t="s">
        <v>453</v>
      </c>
      <c t="s">
        <v>4</v>
      </c>
      <c s="26" t="s">
        <v>454</v>
      </c>
      <c s="27" t="s">
        <v>98</v>
      </c>
      <c s="28">
        <v>4</v>
      </c>
      <c s="27">
        <v>0</v>
      </c>
      <c s="27">
        <f>ROUND(G78*H78,6)</f>
      </c>
      <c r="L78" s="29">
        <v>0</v>
      </c>
      <c s="24">
        <f>ROUND(ROUND(L78,2)*ROUND(G78,3),2)</f>
      </c>
      <c s="27" t="s">
        <v>55</v>
      </c>
      <c>
        <f>(M78*21)/100</f>
      </c>
      <c t="s">
        <v>27</v>
      </c>
    </row>
    <row r="79" spans="1:5" ht="12.75" customHeight="1">
      <c r="A79" s="30" t="s">
        <v>56</v>
      </c>
      <c r="E79" s="31" t="s">
        <v>454</v>
      </c>
    </row>
    <row r="80" spans="1:5" ht="12.75" customHeight="1">
      <c r="A80" s="30" t="s">
        <v>57</v>
      </c>
      <c r="E80" s="32" t="s">
        <v>4</v>
      </c>
    </row>
    <row r="81" spans="5:5" ht="12.75" customHeight="1">
      <c r="E81" s="31" t="s">
        <v>58</v>
      </c>
    </row>
    <row r="82" spans="1:16" ht="12.75" customHeight="1">
      <c r="A82" t="s">
        <v>50</v>
      </c>
      <c s="6" t="s">
        <v>114</v>
      </c>
      <c s="6" t="s">
        <v>455</v>
      </c>
      <c t="s">
        <v>4</v>
      </c>
      <c s="26" t="s">
        <v>456</v>
      </c>
      <c s="27" t="s">
        <v>98</v>
      </c>
      <c s="28">
        <v>4</v>
      </c>
      <c s="27">
        <v>0</v>
      </c>
      <c s="27">
        <f>ROUND(G82*H82,6)</f>
      </c>
      <c r="L82" s="29">
        <v>0</v>
      </c>
      <c s="24">
        <f>ROUND(ROUND(L82,2)*ROUND(G82,3),2)</f>
      </c>
      <c s="27" t="s">
        <v>55</v>
      </c>
      <c>
        <f>(M82*21)/100</f>
      </c>
      <c t="s">
        <v>27</v>
      </c>
    </row>
    <row r="83" spans="1:5" ht="12.75" customHeight="1">
      <c r="A83" s="30" t="s">
        <v>56</v>
      </c>
      <c r="E83" s="31" t="s">
        <v>456</v>
      </c>
    </row>
    <row r="84" spans="1:5" ht="12.75" customHeight="1">
      <c r="A84" s="30" t="s">
        <v>57</v>
      </c>
      <c r="E84" s="32" t="s">
        <v>4</v>
      </c>
    </row>
    <row r="85" spans="5:5" ht="12.75" customHeight="1">
      <c r="E85" s="31" t="s">
        <v>58</v>
      </c>
    </row>
    <row r="86" spans="1:16" ht="12.75" customHeight="1">
      <c r="A86" t="s">
        <v>50</v>
      </c>
      <c s="6" t="s">
        <v>117</v>
      </c>
      <c s="6" t="s">
        <v>457</v>
      </c>
      <c t="s">
        <v>4</v>
      </c>
      <c s="26" t="s">
        <v>458</v>
      </c>
      <c s="27" t="s">
        <v>98</v>
      </c>
      <c s="28">
        <v>1</v>
      </c>
      <c s="27">
        <v>0</v>
      </c>
      <c s="27">
        <f>ROUND(G86*H86,6)</f>
      </c>
      <c r="L86" s="29">
        <v>0</v>
      </c>
      <c s="24">
        <f>ROUND(ROUND(L86,2)*ROUND(G86,3),2)</f>
      </c>
      <c s="27" t="s">
        <v>55</v>
      </c>
      <c>
        <f>(M86*21)/100</f>
      </c>
      <c t="s">
        <v>27</v>
      </c>
    </row>
    <row r="87" spans="1:5" ht="12.75" customHeight="1">
      <c r="A87" s="30" t="s">
        <v>56</v>
      </c>
      <c r="E87" s="31" t="s">
        <v>458</v>
      </c>
    </row>
    <row r="88" spans="1:5" ht="12.75" customHeight="1">
      <c r="A88" s="30" t="s">
        <v>57</v>
      </c>
      <c r="E88" s="32" t="s">
        <v>4</v>
      </c>
    </row>
    <row r="89" spans="5:5" ht="12.75" customHeight="1">
      <c r="E89" s="31" t="s">
        <v>58</v>
      </c>
    </row>
    <row r="90" spans="1:16" ht="12.75" customHeight="1">
      <c r="A90" t="s">
        <v>50</v>
      </c>
      <c s="6" t="s">
        <v>121</v>
      </c>
      <c s="6" t="s">
        <v>447</v>
      </c>
      <c t="s">
        <v>51</v>
      </c>
      <c s="26" t="s">
        <v>448</v>
      </c>
      <c s="27" t="s">
        <v>98</v>
      </c>
      <c s="28">
        <v>1</v>
      </c>
      <c s="27">
        <v>0</v>
      </c>
      <c s="27">
        <f>ROUND(G90*H90,6)</f>
      </c>
      <c r="L90" s="29">
        <v>0</v>
      </c>
      <c s="24">
        <f>ROUND(ROUND(L90,2)*ROUND(G90,3),2)</f>
      </c>
      <c s="27" t="s">
        <v>55</v>
      </c>
      <c>
        <f>(M90*21)/100</f>
      </c>
      <c t="s">
        <v>27</v>
      </c>
    </row>
    <row r="91" spans="1:5" ht="12.75" customHeight="1">
      <c r="A91" s="30" t="s">
        <v>56</v>
      </c>
      <c r="E91" s="31" t="s">
        <v>448</v>
      </c>
    </row>
    <row r="92" spans="1:5" ht="12.75" customHeight="1">
      <c r="A92" s="30" t="s">
        <v>57</v>
      </c>
      <c r="E92" s="32" t="s">
        <v>4</v>
      </c>
    </row>
    <row r="93" spans="5:5" ht="12.75" customHeight="1">
      <c r="E93" s="31" t="s">
        <v>58</v>
      </c>
    </row>
    <row r="94" spans="1:16" ht="12.75" customHeight="1">
      <c r="A94" t="s">
        <v>50</v>
      </c>
      <c s="6" t="s">
        <v>126</v>
      </c>
      <c s="6" t="s">
        <v>459</v>
      </c>
      <c t="s">
        <v>4</v>
      </c>
      <c s="26" t="s">
        <v>460</v>
      </c>
      <c s="27" t="s">
        <v>98</v>
      </c>
      <c s="28">
        <v>2</v>
      </c>
      <c s="27">
        <v>0</v>
      </c>
      <c s="27">
        <f>ROUND(G94*H94,6)</f>
      </c>
      <c r="L94" s="29">
        <v>0</v>
      </c>
      <c s="24">
        <f>ROUND(ROUND(L94,2)*ROUND(G94,3),2)</f>
      </c>
      <c s="27" t="s">
        <v>55</v>
      </c>
      <c>
        <f>(M94*21)/100</f>
      </c>
      <c t="s">
        <v>27</v>
      </c>
    </row>
    <row r="95" spans="1:5" ht="12.75" customHeight="1">
      <c r="A95" s="30" t="s">
        <v>56</v>
      </c>
      <c r="E95" s="31" t="s">
        <v>460</v>
      </c>
    </row>
    <row r="96" spans="1:5" ht="12.75" customHeight="1">
      <c r="A96" s="30" t="s">
        <v>57</v>
      </c>
      <c r="E96" s="32" t="s">
        <v>4</v>
      </c>
    </row>
    <row r="97" spans="5:5" ht="12.75" customHeight="1">
      <c r="E97" s="31" t="s">
        <v>58</v>
      </c>
    </row>
    <row r="98" spans="1:16" ht="12.75" customHeight="1">
      <c r="A98" t="s">
        <v>50</v>
      </c>
      <c s="6" t="s">
        <v>130</v>
      </c>
      <c s="6" t="s">
        <v>461</v>
      </c>
      <c t="s">
        <v>4</v>
      </c>
      <c s="26" t="s">
        <v>462</v>
      </c>
      <c s="27" t="s">
        <v>98</v>
      </c>
      <c s="28">
        <v>2</v>
      </c>
      <c s="27">
        <v>0</v>
      </c>
      <c s="27">
        <f>ROUND(G98*H98,6)</f>
      </c>
      <c r="L98" s="29">
        <v>0</v>
      </c>
      <c s="24">
        <f>ROUND(ROUND(L98,2)*ROUND(G98,3),2)</f>
      </c>
      <c s="27" t="s">
        <v>55</v>
      </c>
      <c>
        <f>(M98*21)/100</f>
      </c>
      <c t="s">
        <v>27</v>
      </c>
    </row>
    <row r="99" spans="1:5" ht="12.75" customHeight="1">
      <c r="A99" s="30" t="s">
        <v>56</v>
      </c>
      <c r="E99" s="31" t="s">
        <v>462</v>
      </c>
    </row>
    <row r="100" spans="1:5" ht="12.75" customHeight="1">
      <c r="A100" s="30" t="s">
        <v>57</v>
      </c>
      <c r="E100" s="32" t="s">
        <v>4</v>
      </c>
    </row>
    <row r="101" spans="5:5" ht="12.75" customHeight="1">
      <c r="E101" s="31" t="s">
        <v>58</v>
      </c>
    </row>
    <row r="102" spans="1:16" ht="12.75" customHeight="1">
      <c r="A102" t="s">
        <v>50</v>
      </c>
      <c s="6" t="s">
        <v>133</v>
      </c>
      <c s="6" t="s">
        <v>463</v>
      </c>
      <c t="s">
        <v>4</v>
      </c>
      <c s="26" t="s">
        <v>464</v>
      </c>
      <c s="27" t="s">
        <v>98</v>
      </c>
      <c s="28">
        <v>1</v>
      </c>
      <c s="27">
        <v>0</v>
      </c>
      <c s="27">
        <f>ROUND(G102*H102,6)</f>
      </c>
      <c r="L102" s="29">
        <v>0</v>
      </c>
      <c s="24">
        <f>ROUND(ROUND(L102,2)*ROUND(G102,3),2)</f>
      </c>
      <c s="27" t="s">
        <v>55</v>
      </c>
      <c>
        <f>(M102*21)/100</f>
      </c>
      <c t="s">
        <v>27</v>
      </c>
    </row>
    <row r="103" spans="1:5" ht="12.75" customHeight="1">
      <c r="A103" s="30" t="s">
        <v>56</v>
      </c>
      <c r="E103" s="31" t="s">
        <v>464</v>
      </c>
    </row>
    <row r="104" spans="1:5" ht="12.75" customHeight="1">
      <c r="A104" s="30" t="s">
        <v>57</v>
      </c>
      <c r="E104" s="32" t="s">
        <v>4</v>
      </c>
    </row>
    <row r="105" spans="5:5" ht="12.75" customHeight="1">
      <c r="E105" s="31" t="s">
        <v>58</v>
      </c>
    </row>
    <row r="106" spans="1:16" ht="12.75" customHeight="1">
      <c r="A106" t="s">
        <v>50</v>
      </c>
      <c s="6" t="s">
        <v>136</v>
      </c>
      <c s="6" t="s">
        <v>465</v>
      </c>
      <c t="s">
        <v>4</v>
      </c>
      <c s="26" t="s">
        <v>466</v>
      </c>
      <c s="27" t="s">
        <v>98</v>
      </c>
      <c s="28">
        <v>1</v>
      </c>
      <c s="27">
        <v>0</v>
      </c>
      <c s="27">
        <f>ROUND(G106*H106,6)</f>
      </c>
      <c r="L106" s="29">
        <v>0</v>
      </c>
      <c s="24">
        <f>ROUND(ROUND(L106,2)*ROUND(G106,3),2)</f>
      </c>
      <c s="27" t="s">
        <v>55</v>
      </c>
      <c>
        <f>(M106*21)/100</f>
      </c>
      <c t="s">
        <v>27</v>
      </c>
    </row>
    <row r="107" spans="1:5" ht="12.75" customHeight="1">
      <c r="A107" s="30" t="s">
        <v>56</v>
      </c>
      <c r="E107" s="31" t="s">
        <v>466</v>
      </c>
    </row>
    <row r="108" spans="1:5" ht="12.75" customHeight="1">
      <c r="A108" s="30" t="s">
        <v>57</v>
      </c>
      <c r="E108" s="32" t="s">
        <v>4</v>
      </c>
    </row>
    <row r="109" spans="5:5" ht="12.75" customHeight="1">
      <c r="E109" s="31" t="s">
        <v>58</v>
      </c>
    </row>
    <row r="110" spans="1:16" ht="12.75" customHeight="1">
      <c r="A110" t="s">
        <v>50</v>
      </c>
      <c s="6" t="s">
        <v>139</v>
      </c>
      <c s="6" t="s">
        <v>467</v>
      </c>
      <c t="s">
        <v>4</v>
      </c>
      <c s="26" t="s">
        <v>468</v>
      </c>
      <c s="27" t="s">
        <v>82</v>
      </c>
      <c s="28">
        <v>1</v>
      </c>
      <c s="27">
        <v>0</v>
      </c>
      <c s="27">
        <f>ROUND(G110*H110,6)</f>
      </c>
      <c r="L110" s="29">
        <v>0</v>
      </c>
      <c s="24">
        <f>ROUND(ROUND(L110,2)*ROUND(G110,3),2)</f>
      </c>
      <c s="27" t="s">
        <v>55</v>
      </c>
      <c>
        <f>(M110*21)/100</f>
      </c>
      <c t="s">
        <v>27</v>
      </c>
    </row>
    <row r="111" spans="1:5" ht="12.75" customHeight="1">
      <c r="A111" s="30" t="s">
        <v>56</v>
      </c>
      <c r="E111" s="31" t="s">
        <v>468</v>
      </c>
    </row>
    <row r="112" spans="1:5" ht="12.75" customHeight="1">
      <c r="A112" s="30" t="s">
        <v>57</v>
      </c>
      <c r="E112" s="32" t="s">
        <v>4</v>
      </c>
    </row>
    <row r="113" spans="5:5" ht="12.75" customHeight="1">
      <c r="E113" s="31" t="s">
        <v>58</v>
      </c>
    </row>
    <row r="114" spans="1:16" ht="12.75" customHeight="1">
      <c r="A114" t="s">
        <v>50</v>
      </c>
      <c s="6" t="s">
        <v>142</v>
      </c>
      <c s="6" t="s">
        <v>469</v>
      </c>
      <c t="s">
        <v>4</v>
      </c>
      <c s="26" t="s">
        <v>470</v>
      </c>
      <c s="27" t="s">
        <v>82</v>
      </c>
      <c s="28">
        <v>1</v>
      </c>
      <c s="27">
        <v>0</v>
      </c>
      <c s="27">
        <f>ROUND(G114*H114,6)</f>
      </c>
      <c r="L114" s="29">
        <v>0</v>
      </c>
      <c s="24">
        <f>ROUND(ROUND(L114,2)*ROUND(G114,3),2)</f>
      </c>
      <c s="27" t="s">
        <v>55</v>
      </c>
      <c>
        <f>(M114*21)/100</f>
      </c>
      <c t="s">
        <v>27</v>
      </c>
    </row>
    <row r="115" spans="1:5" ht="12.75" customHeight="1">
      <c r="A115" s="30" t="s">
        <v>56</v>
      </c>
      <c r="E115" s="31" t="s">
        <v>470</v>
      </c>
    </row>
    <row r="116" spans="1:5" ht="12.75" customHeight="1">
      <c r="A116" s="30" t="s">
        <v>57</v>
      </c>
      <c r="E116" s="32" t="s">
        <v>4</v>
      </c>
    </row>
    <row r="117" spans="5:5" ht="12.75" customHeight="1">
      <c r="E117" s="31" t="s">
        <v>67</v>
      </c>
    </row>
    <row r="118" spans="1:16" ht="12.75" customHeight="1">
      <c r="A118" t="s">
        <v>50</v>
      </c>
      <c s="6" t="s">
        <v>145</v>
      </c>
      <c s="6" t="s">
        <v>471</v>
      </c>
      <c t="s">
        <v>4</v>
      </c>
      <c s="26" t="s">
        <v>472</v>
      </c>
      <c s="27" t="s">
        <v>98</v>
      </c>
      <c s="28">
        <v>1</v>
      </c>
      <c s="27">
        <v>0</v>
      </c>
      <c s="27">
        <f>ROUND(G118*H118,6)</f>
      </c>
      <c r="L118" s="29">
        <v>0</v>
      </c>
      <c s="24">
        <f>ROUND(ROUND(L118,2)*ROUND(G118,3),2)</f>
      </c>
      <c s="27" t="s">
        <v>55</v>
      </c>
      <c>
        <f>(M118*21)/100</f>
      </c>
      <c t="s">
        <v>27</v>
      </c>
    </row>
    <row r="119" spans="1:5" ht="12.75" customHeight="1">
      <c r="A119" s="30" t="s">
        <v>56</v>
      </c>
      <c r="E119" s="31" t="s">
        <v>472</v>
      </c>
    </row>
    <row r="120" spans="1:5" ht="12.75" customHeight="1">
      <c r="A120" s="30" t="s">
        <v>57</v>
      </c>
      <c r="E120" s="32" t="s">
        <v>4</v>
      </c>
    </row>
    <row r="121" spans="5:5" ht="12.75" customHeight="1">
      <c r="E121" s="31" t="s">
        <v>58</v>
      </c>
    </row>
    <row r="122" spans="1:16" ht="12.75" customHeight="1">
      <c r="A122" t="s">
        <v>50</v>
      </c>
      <c s="6" t="s">
        <v>148</v>
      </c>
      <c s="6" t="s">
        <v>473</v>
      </c>
      <c t="s">
        <v>4</v>
      </c>
      <c s="26" t="s">
        <v>474</v>
      </c>
      <c s="27" t="s">
        <v>98</v>
      </c>
      <c s="28">
        <v>1</v>
      </c>
      <c s="27">
        <v>0</v>
      </c>
      <c s="27">
        <f>ROUND(G122*H122,6)</f>
      </c>
      <c r="L122" s="29">
        <v>0</v>
      </c>
      <c s="24">
        <f>ROUND(ROUND(L122,2)*ROUND(G122,3),2)</f>
      </c>
      <c s="27" t="s">
        <v>55</v>
      </c>
      <c>
        <f>(M122*21)/100</f>
      </c>
      <c t="s">
        <v>27</v>
      </c>
    </row>
    <row r="123" spans="1:5" ht="12.75" customHeight="1">
      <c r="A123" s="30" t="s">
        <v>56</v>
      </c>
      <c r="E123" s="31" t="s">
        <v>474</v>
      </c>
    </row>
    <row r="124" spans="1:5" ht="12.75" customHeight="1">
      <c r="A124" s="30" t="s">
        <v>57</v>
      </c>
      <c r="E124" s="32" t="s">
        <v>4</v>
      </c>
    </row>
    <row r="125" spans="5:5" ht="12.75" customHeight="1">
      <c r="E125" s="31" t="s">
        <v>58</v>
      </c>
    </row>
    <row r="126" spans="1:16" ht="12.75" customHeight="1">
      <c r="A126" t="s">
        <v>50</v>
      </c>
      <c s="6" t="s">
        <v>151</v>
      </c>
      <c s="6" t="s">
        <v>475</v>
      </c>
      <c t="s">
        <v>4</v>
      </c>
      <c s="26" t="s">
        <v>476</v>
      </c>
      <c s="27" t="s">
        <v>98</v>
      </c>
      <c s="28">
        <v>1</v>
      </c>
      <c s="27">
        <v>0</v>
      </c>
      <c s="27">
        <f>ROUND(G126*H126,6)</f>
      </c>
      <c r="L126" s="29">
        <v>0</v>
      </c>
      <c s="24">
        <f>ROUND(ROUND(L126,2)*ROUND(G126,3),2)</f>
      </c>
      <c s="27" t="s">
        <v>55</v>
      </c>
      <c>
        <f>(M126*21)/100</f>
      </c>
      <c t="s">
        <v>27</v>
      </c>
    </row>
    <row r="127" spans="1:5" ht="12.75" customHeight="1">
      <c r="A127" s="30" t="s">
        <v>56</v>
      </c>
      <c r="E127" s="31" t="s">
        <v>476</v>
      </c>
    </row>
    <row r="128" spans="1:5" ht="12.75" customHeight="1">
      <c r="A128" s="30" t="s">
        <v>57</v>
      </c>
      <c r="E128" s="32" t="s">
        <v>4</v>
      </c>
    </row>
    <row r="129" spans="5:5" ht="12.75" customHeight="1">
      <c r="E129" s="31" t="s">
        <v>58</v>
      </c>
    </row>
    <row r="130" spans="1:16" ht="12.75" customHeight="1">
      <c r="A130" t="s">
        <v>50</v>
      </c>
      <c s="6" t="s">
        <v>154</v>
      </c>
      <c s="6" t="s">
        <v>477</v>
      </c>
      <c t="s">
        <v>4</v>
      </c>
      <c s="26" t="s">
        <v>478</v>
      </c>
      <c s="27" t="s">
        <v>98</v>
      </c>
      <c s="28">
        <v>1</v>
      </c>
      <c s="27">
        <v>0</v>
      </c>
      <c s="27">
        <f>ROUND(G130*H130,6)</f>
      </c>
      <c r="L130" s="29">
        <v>0</v>
      </c>
      <c s="24">
        <f>ROUND(ROUND(L130,2)*ROUND(G130,3),2)</f>
      </c>
      <c s="27" t="s">
        <v>55</v>
      </c>
      <c>
        <f>(M130*21)/100</f>
      </c>
      <c t="s">
        <v>27</v>
      </c>
    </row>
    <row r="131" spans="1:5" ht="12.75" customHeight="1">
      <c r="A131" s="30" t="s">
        <v>56</v>
      </c>
      <c r="E131" s="31" t="s">
        <v>478</v>
      </c>
    </row>
    <row r="132" spans="1:5" ht="12.75" customHeight="1">
      <c r="A132" s="30" t="s">
        <v>57</v>
      </c>
      <c r="E132" s="32" t="s">
        <v>4</v>
      </c>
    </row>
    <row r="133" spans="5:5" ht="12.75" customHeight="1">
      <c r="E133" s="31" t="s">
        <v>58</v>
      </c>
    </row>
    <row r="134" spans="1:16" ht="12.75" customHeight="1">
      <c r="A134" t="s">
        <v>50</v>
      </c>
      <c s="6" t="s">
        <v>157</v>
      </c>
      <c s="6" t="s">
        <v>479</v>
      </c>
      <c t="s">
        <v>4</v>
      </c>
      <c s="26" t="s">
        <v>480</v>
      </c>
      <c s="27" t="s">
        <v>98</v>
      </c>
      <c s="28">
        <v>1</v>
      </c>
      <c s="27">
        <v>0</v>
      </c>
      <c s="27">
        <f>ROUND(G134*H134,6)</f>
      </c>
      <c r="L134" s="29">
        <v>0</v>
      </c>
      <c s="24">
        <f>ROUND(ROUND(L134,2)*ROUND(G134,3),2)</f>
      </c>
      <c s="27" t="s">
        <v>55</v>
      </c>
      <c>
        <f>(M134*21)/100</f>
      </c>
      <c t="s">
        <v>27</v>
      </c>
    </row>
    <row r="135" spans="1:5" ht="12.75" customHeight="1">
      <c r="A135" s="30" t="s">
        <v>56</v>
      </c>
      <c r="E135" s="31" t="s">
        <v>480</v>
      </c>
    </row>
    <row r="136" spans="1:5" ht="12.75" customHeight="1">
      <c r="A136" s="30" t="s">
        <v>57</v>
      </c>
      <c r="E136" s="32" t="s">
        <v>4</v>
      </c>
    </row>
    <row r="137" spans="5:5" ht="12.75" customHeight="1">
      <c r="E137" s="31" t="s">
        <v>58</v>
      </c>
    </row>
    <row r="138" spans="1:16" ht="12.75" customHeight="1">
      <c r="A138" t="s">
        <v>50</v>
      </c>
      <c s="6" t="s">
        <v>161</v>
      </c>
      <c s="6" t="s">
        <v>481</v>
      </c>
      <c t="s">
        <v>4</v>
      </c>
      <c s="26" t="s">
        <v>482</v>
      </c>
      <c s="27" t="s">
        <v>98</v>
      </c>
      <c s="28">
        <v>7</v>
      </c>
      <c s="27">
        <v>0</v>
      </c>
      <c s="27">
        <f>ROUND(G138*H138,6)</f>
      </c>
      <c r="L138" s="29">
        <v>0</v>
      </c>
      <c s="24">
        <f>ROUND(ROUND(L138,2)*ROUND(G138,3),2)</f>
      </c>
      <c s="27" t="s">
        <v>55</v>
      </c>
      <c>
        <f>(M138*21)/100</f>
      </c>
      <c t="s">
        <v>27</v>
      </c>
    </row>
    <row r="139" spans="1:5" ht="12.75" customHeight="1">
      <c r="A139" s="30" t="s">
        <v>56</v>
      </c>
      <c r="E139" s="31" t="s">
        <v>482</v>
      </c>
    </row>
    <row r="140" spans="1:5" ht="12.75" customHeight="1">
      <c r="A140" s="30" t="s">
        <v>57</v>
      </c>
      <c r="E140" s="32" t="s">
        <v>4</v>
      </c>
    </row>
    <row r="141" spans="5:5" ht="12.75" customHeight="1">
      <c r="E141" s="31" t="s">
        <v>58</v>
      </c>
    </row>
    <row r="142" spans="1:16" ht="12.75" customHeight="1">
      <c r="A142" t="s">
        <v>50</v>
      </c>
      <c s="6" t="s">
        <v>164</v>
      </c>
      <c s="6" t="s">
        <v>483</v>
      </c>
      <c t="s">
        <v>4</v>
      </c>
      <c s="26" t="s">
        <v>484</v>
      </c>
      <c s="27" t="s">
        <v>98</v>
      </c>
      <c s="28">
        <v>2</v>
      </c>
      <c s="27">
        <v>0</v>
      </c>
      <c s="27">
        <f>ROUND(G142*H142,6)</f>
      </c>
      <c r="L142" s="29">
        <v>0</v>
      </c>
      <c s="24">
        <f>ROUND(ROUND(L142,2)*ROUND(G142,3),2)</f>
      </c>
      <c s="27" t="s">
        <v>55</v>
      </c>
      <c>
        <f>(M142*21)/100</f>
      </c>
      <c t="s">
        <v>27</v>
      </c>
    </row>
    <row r="143" spans="1:5" ht="12.75" customHeight="1">
      <c r="A143" s="30" t="s">
        <v>56</v>
      </c>
      <c r="E143" s="31" t="s">
        <v>484</v>
      </c>
    </row>
    <row r="144" spans="1:5" ht="12.75" customHeight="1">
      <c r="A144" s="30" t="s">
        <v>57</v>
      </c>
      <c r="E144" s="32" t="s">
        <v>4</v>
      </c>
    </row>
    <row r="145" spans="5:5" ht="12.75" customHeight="1">
      <c r="E145"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3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487</v>
      </c>
      <c r="E8" s="23" t="s">
        <v>488</v>
      </c>
      <c r="J8" s="22">
        <f>0+J9+J206</f>
      </c>
      <c s="22">
        <f>0+K9+K206</f>
      </c>
      <c s="22">
        <f>0+L9+L206</f>
      </c>
      <c s="22">
        <f>0+M9+M206</f>
      </c>
    </row>
    <row r="9" spans="1:13" ht="12.75" customHeight="1">
      <c r="A9" t="s">
        <v>47</v>
      </c>
      <c r="C9" s="7" t="s">
        <v>51</v>
      </c>
      <c r="E9" s="25" t="s">
        <v>489</v>
      </c>
      <c r="J9" s="24">
        <f>0</f>
      </c>
      <c s="24">
        <f>0</f>
      </c>
      <c s="24">
        <f>0+L10+L14+L18+L22+L26+L30+L34+L38+L42+L46+L50+L54+L58+L62+L66+L70+L74+L78+L82+L86+L90+L94+L98+L102+L106+L110+L114+L118+L122+L126+L130+L134+L138+L142+L146+L150+L154+L158+L162+L166+L170+L174+L178+L182+L186+L190+L194+L198+L202</f>
      </c>
      <c s="24">
        <f>0+M10+M14+M18+M22+M26+M30+M34+M38+M42+M46+M50+M54+M58+M62+M66+M70+M74+M78+M82+M86+M90+M94+M98+M102+M106+M110+M114+M118+M122+M126+M130+M134+M138+M142+M146+M150+M154+M158+M162+M166+M170+M174+M178+M182+M186+M190+M194+M198+M202</f>
      </c>
    </row>
    <row r="10" spans="1:16" ht="12.75" customHeight="1">
      <c r="A10" t="s">
        <v>50</v>
      </c>
      <c s="6" t="s">
        <v>51</v>
      </c>
      <c s="6" t="s">
        <v>490</v>
      </c>
      <c t="s">
        <v>4</v>
      </c>
      <c s="26" t="s">
        <v>491</v>
      </c>
      <c s="27" t="s">
        <v>98</v>
      </c>
      <c s="28">
        <v>1</v>
      </c>
      <c s="27">
        <v>0</v>
      </c>
      <c s="27">
        <f>ROUND(G10*H10,6)</f>
      </c>
      <c r="L10" s="29">
        <v>0</v>
      </c>
      <c s="24">
        <f>ROUND(ROUND(L10,2)*ROUND(G10,3),2)</f>
      </c>
      <c s="27" t="s">
        <v>55</v>
      </c>
      <c>
        <f>(M10*21)/100</f>
      </c>
      <c t="s">
        <v>27</v>
      </c>
    </row>
    <row r="11" spans="1:5" ht="12.75" customHeight="1">
      <c r="A11" s="30" t="s">
        <v>56</v>
      </c>
      <c r="E11" s="31" t="s">
        <v>491</v>
      </c>
    </row>
    <row r="12" spans="1:5" ht="12.75" customHeight="1">
      <c r="A12" s="30" t="s">
        <v>57</v>
      </c>
      <c r="E12" s="32" t="s">
        <v>4</v>
      </c>
    </row>
    <row r="13" spans="5:5" ht="12.75" customHeight="1">
      <c r="E13" s="31" t="s">
        <v>67</v>
      </c>
    </row>
    <row r="14" spans="1:16" ht="12.75" customHeight="1">
      <c r="A14" t="s">
        <v>50</v>
      </c>
      <c s="6" t="s">
        <v>27</v>
      </c>
      <c s="6" t="s">
        <v>492</v>
      </c>
      <c t="s">
        <v>4</v>
      </c>
      <c s="26" t="s">
        <v>493</v>
      </c>
      <c s="27" t="s">
        <v>98</v>
      </c>
      <c s="28">
        <v>1</v>
      </c>
      <c s="27">
        <v>0</v>
      </c>
      <c s="27">
        <f>ROUND(G14*H14,6)</f>
      </c>
      <c r="L14" s="29">
        <v>0</v>
      </c>
      <c s="24">
        <f>ROUND(ROUND(L14,2)*ROUND(G14,3),2)</f>
      </c>
      <c s="27" t="s">
        <v>55</v>
      </c>
      <c>
        <f>(M14*21)/100</f>
      </c>
      <c t="s">
        <v>27</v>
      </c>
    </row>
    <row r="15" spans="1:5" ht="12.75" customHeight="1">
      <c r="A15" s="30" t="s">
        <v>56</v>
      </c>
      <c r="E15" s="31" t="s">
        <v>493</v>
      </c>
    </row>
    <row r="16" spans="1:5" ht="12.75" customHeight="1">
      <c r="A16" s="30" t="s">
        <v>57</v>
      </c>
      <c r="E16" s="32" t="s">
        <v>4</v>
      </c>
    </row>
    <row r="17" spans="5:5" ht="12.75" customHeight="1">
      <c r="E17" s="31" t="s">
        <v>67</v>
      </c>
    </row>
    <row r="18" spans="1:16" ht="12.75" customHeight="1">
      <c r="A18" t="s">
        <v>50</v>
      </c>
      <c s="6" t="s">
        <v>25</v>
      </c>
      <c s="6" t="s">
        <v>494</v>
      </c>
      <c t="s">
        <v>4</v>
      </c>
      <c s="26" t="s">
        <v>495</v>
      </c>
      <c s="27" t="s">
        <v>496</v>
      </c>
      <c s="28">
        <v>1</v>
      </c>
      <c s="27">
        <v>0</v>
      </c>
      <c s="27">
        <f>ROUND(G18*H18,6)</f>
      </c>
      <c r="L18" s="29">
        <v>0</v>
      </c>
      <c s="24">
        <f>ROUND(ROUND(L18,2)*ROUND(G18,3),2)</f>
      </c>
      <c s="27" t="s">
        <v>55</v>
      </c>
      <c>
        <f>(M18*21)/100</f>
      </c>
      <c t="s">
        <v>27</v>
      </c>
    </row>
    <row r="19" spans="1:5" ht="12.75" customHeight="1">
      <c r="A19" s="30" t="s">
        <v>56</v>
      </c>
      <c r="E19" s="31" t="s">
        <v>495</v>
      </c>
    </row>
    <row r="20" spans="1:5" ht="12.75" customHeight="1">
      <c r="A20" s="30" t="s">
        <v>57</v>
      </c>
      <c r="E20" s="32" t="s">
        <v>4</v>
      </c>
    </row>
    <row r="21" spans="5:5" ht="12.75" customHeight="1">
      <c r="E21" s="31" t="s">
        <v>497</v>
      </c>
    </row>
    <row r="22" spans="1:16" ht="12.75" customHeight="1">
      <c r="A22" t="s">
        <v>50</v>
      </c>
      <c s="6" t="s">
        <v>68</v>
      </c>
      <c s="6" t="s">
        <v>498</v>
      </c>
      <c t="s">
        <v>4</v>
      </c>
      <c s="26" t="s">
        <v>499</v>
      </c>
      <c s="27" t="s">
        <v>98</v>
      </c>
      <c s="28">
        <v>1</v>
      </c>
      <c s="27">
        <v>0</v>
      </c>
      <c s="27">
        <f>ROUND(G22*H22,6)</f>
      </c>
      <c r="L22" s="29">
        <v>0</v>
      </c>
      <c s="24">
        <f>ROUND(ROUND(L22,2)*ROUND(G22,3),2)</f>
      </c>
      <c s="27" t="s">
        <v>55</v>
      </c>
      <c>
        <f>(M22*21)/100</f>
      </c>
      <c t="s">
        <v>27</v>
      </c>
    </row>
    <row r="23" spans="1:5" ht="12.75" customHeight="1">
      <c r="A23" s="30" t="s">
        <v>56</v>
      </c>
      <c r="E23" s="31" t="s">
        <v>499</v>
      </c>
    </row>
    <row r="24" spans="1:5" ht="12.75" customHeight="1">
      <c r="A24" s="30" t="s">
        <v>57</v>
      </c>
      <c r="E24" s="32" t="s">
        <v>4</v>
      </c>
    </row>
    <row r="25" spans="5:5" ht="12.75" customHeight="1">
      <c r="E25" s="31" t="s">
        <v>67</v>
      </c>
    </row>
    <row r="26" spans="1:16" ht="12.75" customHeight="1">
      <c r="A26" t="s">
        <v>50</v>
      </c>
      <c s="6" t="s">
        <v>71</v>
      </c>
      <c s="6" t="s">
        <v>500</v>
      </c>
      <c t="s">
        <v>4</v>
      </c>
      <c s="26" t="s">
        <v>501</v>
      </c>
      <c s="27" t="s">
        <v>98</v>
      </c>
      <c s="28">
        <v>1</v>
      </c>
      <c s="27">
        <v>0</v>
      </c>
      <c s="27">
        <f>ROUND(G26*H26,6)</f>
      </c>
      <c r="L26" s="29">
        <v>0</v>
      </c>
      <c s="24">
        <f>ROUND(ROUND(L26,2)*ROUND(G26,3),2)</f>
      </c>
      <c s="27" t="s">
        <v>55</v>
      </c>
      <c>
        <f>(M26*21)/100</f>
      </c>
      <c t="s">
        <v>27</v>
      </c>
    </row>
    <row r="27" spans="1:5" ht="12.75" customHeight="1">
      <c r="A27" s="30" t="s">
        <v>56</v>
      </c>
      <c r="E27" s="31" t="s">
        <v>501</v>
      </c>
    </row>
    <row r="28" spans="1:5" ht="12.75" customHeight="1">
      <c r="A28" s="30" t="s">
        <v>57</v>
      </c>
      <c r="E28" s="32" t="s">
        <v>4</v>
      </c>
    </row>
    <row r="29" spans="5:5" ht="12.75" customHeight="1">
      <c r="E29" s="31" t="s">
        <v>67</v>
      </c>
    </row>
    <row r="30" spans="1:16" ht="12.75" customHeight="1">
      <c r="A30" t="s">
        <v>50</v>
      </c>
      <c s="6" t="s">
        <v>26</v>
      </c>
      <c s="6" t="s">
        <v>502</v>
      </c>
      <c t="s">
        <v>4</v>
      </c>
      <c s="26" t="s">
        <v>503</v>
      </c>
      <c s="27" t="s">
        <v>98</v>
      </c>
      <c s="28">
        <v>1</v>
      </c>
      <c s="27">
        <v>0</v>
      </c>
      <c s="27">
        <f>ROUND(G30*H30,6)</f>
      </c>
      <c r="L30" s="29">
        <v>0</v>
      </c>
      <c s="24">
        <f>ROUND(ROUND(L30,2)*ROUND(G30,3),2)</f>
      </c>
      <c s="27" t="s">
        <v>55</v>
      </c>
      <c>
        <f>(M30*21)/100</f>
      </c>
      <c t="s">
        <v>27</v>
      </c>
    </row>
    <row r="31" spans="1:5" ht="12.75" customHeight="1">
      <c r="A31" s="30" t="s">
        <v>56</v>
      </c>
      <c r="E31" s="31" t="s">
        <v>503</v>
      </c>
    </row>
    <row r="32" spans="1:5" ht="12.75" customHeight="1">
      <c r="A32" s="30" t="s">
        <v>57</v>
      </c>
      <c r="E32" s="32" t="s">
        <v>4</v>
      </c>
    </row>
    <row r="33" spans="5:5" ht="12.75" customHeight="1">
      <c r="E33" s="31" t="s">
        <v>67</v>
      </c>
    </row>
    <row r="34" spans="1:16" ht="12.75" customHeight="1">
      <c r="A34" t="s">
        <v>50</v>
      </c>
      <c s="6" t="s">
        <v>76</v>
      </c>
      <c s="6" t="s">
        <v>504</v>
      </c>
      <c t="s">
        <v>4</v>
      </c>
      <c s="26" t="s">
        <v>505</v>
      </c>
      <c s="27" t="s">
        <v>98</v>
      </c>
      <c s="28">
        <v>1</v>
      </c>
      <c s="27">
        <v>0</v>
      </c>
      <c s="27">
        <f>ROUND(G34*H34,6)</f>
      </c>
      <c r="L34" s="29">
        <v>0</v>
      </c>
      <c s="24">
        <f>ROUND(ROUND(L34,2)*ROUND(G34,3),2)</f>
      </c>
      <c s="27" t="s">
        <v>55</v>
      </c>
      <c>
        <f>(M34*21)/100</f>
      </c>
      <c t="s">
        <v>27</v>
      </c>
    </row>
    <row r="35" spans="1:5" ht="12.75" customHeight="1">
      <c r="A35" s="30" t="s">
        <v>56</v>
      </c>
      <c r="E35" s="31" t="s">
        <v>505</v>
      </c>
    </row>
    <row r="36" spans="1:5" ht="12.75" customHeight="1">
      <c r="A36" s="30" t="s">
        <v>57</v>
      </c>
      <c r="E36" s="32" t="s">
        <v>4</v>
      </c>
    </row>
    <row r="37" spans="5:5" ht="12.75" customHeight="1">
      <c r="E37" s="31" t="s">
        <v>67</v>
      </c>
    </row>
    <row r="38" spans="1:16" ht="12.75" customHeight="1">
      <c r="A38" t="s">
        <v>50</v>
      </c>
      <c s="6" t="s">
        <v>79</v>
      </c>
      <c s="6" t="s">
        <v>506</v>
      </c>
      <c t="s">
        <v>4</v>
      </c>
      <c s="26" t="s">
        <v>507</v>
      </c>
      <c s="27" t="s">
        <v>98</v>
      </c>
      <c s="28">
        <v>3</v>
      </c>
      <c s="27">
        <v>0</v>
      </c>
      <c s="27">
        <f>ROUND(G38*H38,6)</f>
      </c>
      <c r="L38" s="29">
        <v>0</v>
      </c>
      <c s="24">
        <f>ROUND(ROUND(L38,2)*ROUND(G38,3),2)</f>
      </c>
      <c s="27" t="s">
        <v>55</v>
      </c>
      <c>
        <f>(M38*21)/100</f>
      </c>
      <c t="s">
        <v>27</v>
      </c>
    </row>
    <row r="39" spans="1:5" ht="12.75" customHeight="1">
      <c r="A39" s="30" t="s">
        <v>56</v>
      </c>
      <c r="E39" s="31" t="s">
        <v>507</v>
      </c>
    </row>
    <row r="40" spans="1:5" ht="12.75" customHeight="1">
      <c r="A40" s="30" t="s">
        <v>57</v>
      </c>
      <c r="E40" s="32" t="s">
        <v>4</v>
      </c>
    </row>
    <row r="41" spans="5:5" ht="12.75" customHeight="1">
      <c r="E41" s="31" t="s">
        <v>67</v>
      </c>
    </row>
    <row r="42" spans="1:16" ht="12.75" customHeight="1">
      <c r="A42" t="s">
        <v>50</v>
      </c>
      <c s="6" t="s">
        <v>83</v>
      </c>
      <c s="6" t="s">
        <v>508</v>
      </c>
      <c t="s">
        <v>4</v>
      </c>
      <c s="26" t="s">
        <v>509</v>
      </c>
      <c s="27" t="s">
        <v>98</v>
      </c>
      <c s="28">
        <v>1</v>
      </c>
      <c s="27">
        <v>0</v>
      </c>
      <c s="27">
        <f>ROUND(G42*H42,6)</f>
      </c>
      <c r="L42" s="29">
        <v>0</v>
      </c>
      <c s="24">
        <f>ROUND(ROUND(L42,2)*ROUND(G42,3),2)</f>
      </c>
      <c s="27" t="s">
        <v>55</v>
      </c>
      <c>
        <f>(M42*21)/100</f>
      </c>
      <c t="s">
        <v>27</v>
      </c>
    </row>
    <row r="43" spans="1:5" ht="12.75" customHeight="1">
      <c r="A43" s="30" t="s">
        <v>56</v>
      </c>
      <c r="E43" s="31" t="s">
        <v>509</v>
      </c>
    </row>
    <row r="44" spans="1:5" ht="12.75" customHeight="1">
      <c r="A44" s="30" t="s">
        <v>57</v>
      </c>
      <c r="E44" s="32" t="s">
        <v>4</v>
      </c>
    </row>
    <row r="45" spans="5:5" ht="12.75" customHeight="1">
      <c r="E45" s="31" t="s">
        <v>67</v>
      </c>
    </row>
    <row r="46" spans="1:16" ht="12.75" customHeight="1">
      <c r="A46" t="s">
        <v>50</v>
      </c>
      <c s="6" t="s">
        <v>86</v>
      </c>
      <c s="6" t="s">
        <v>510</v>
      </c>
      <c t="s">
        <v>4</v>
      </c>
      <c s="26" t="s">
        <v>511</v>
      </c>
      <c s="27" t="s">
        <v>98</v>
      </c>
      <c s="28">
        <v>1</v>
      </c>
      <c s="27">
        <v>0</v>
      </c>
      <c s="27">
        <f>ROUND(G46*H46,6)</f>
      </c>
      <c r="L46" s="29">
        <v>0</v>
      </c>
      <c s="24">
        <f>ROUND(ROUND(L46,2)*ROUND(G46,3),2)</f>
      </c>
      <c s="27" t="s">
        <v>55</v>
      </c>
      <c>
        <f>(M46*21)/100</f>
      </c>
      <c t="s">
        <v>27</v>
      </c>
    </row>
    <row r="47" spans="1:5" ht="12.75" customHeight="1">
      <c r="A47" s="30" t="s">
        <v>56</v>
      </c>
      <c r="E47" s="31" t="s">
        <v>511</v>
      </c>
    </row>
    <row r="48" spans="1:5" ht="12.75" customHeight="1">
      <c r="A48" s="30" t="s">
        <v>57</v>
      </c>
      <c r="E48" s="32" t="s">
        <v>4</v>
      </c>
    </row>
    <row r="49" spans="5:5" ht="12.75" customHeight="1">
      <c r="E49" s="31" t="s">
        <v>67</v>
      </c>
    </row>
    <row r="50" spans="1:16" ht="12.75" customHeight="1">
      <c r="A50" t="s">
        <v>50</v>
      </c>
      <c s="6" t="s">
        <v>89</v>
      </c>
      <c s="6" t="s">
        <v>512</v>
      </c>
      <c t="s">
        <v>4</v>
      </c>
      <c s="26" t="s">
        <v>513</v>
      </c>
      <c s="27" t="s">
        <v>98</v>
      </c>
      <c s="28">
        <v>1</v>
      </c>
      <c s="27">
        <v>0</v>
      </c>
      <c s="27">
        <f>ROUND(G50*H50,6)</f>
      </c>
      <c r="L50" s="29">
        <v>0</v>
      </c>
      <c s="24">
        <f>ROUND(ROUND(L50,2)*ROUND(G50,3),2)</f>
      </c>
      <c s="27" t="s">
        <v>55</v>
      </c>
      <c>
        <f>(M50*21)/100</f>
      </c>
      <c t="s">
        <v>27</v>
      </c>
    </row>
    <row r="51" spans="1:5" ht="12.75" customHeight="1">
      <c r="A51" s="30" t="s">
        <v>56</v>
      </c>
      <c r="E51" s="31" t="s">
        <v>513</v>
      </c>
    </row>
    <row r="52" spans="1:5" ht="12.75" customHeight="1">
      <c r="A52" s="30" t="s">
        <v>57</v>
      </c>
      <c r="E52" s="32" t="s">
        <v>4</v>
      </c>
    </row>
    <row r="53" spans="5:5" ht="12.75" customHeight="1">
      <c r="E53" s="31" t="s">
        <v>67</v>
      </c>
    </row>
    <row r="54" spans="1:16" ht="12.75" customHeight="1">
      <c r="A54" t="s">
        <v>50</v>
      </c>
      <c s="6" t="s">
        <v>92</v>
      </c>
      <c s="6" t="s">
        <v>514</v>
      </c>
      <c t="s">
        <v>4</v>
      </c>
      <c s="26" t="s">
        <v>515</v>
      </c>
      <c s="27" t="s">
        <v>98</v>
      </c>
      <c s="28">
        <v>1</v>
      </c>
      <c s="27">
        <v>0</v>
      </c>
      <c s="27">
        <f>ROUND(G54*H54,6)</f>
      </c>
      <c r="L54" s="29">
        <v>0</v>
      </c>
      <c s="24">
        <f>ROUND(ROUND(L54,2)*ROUND(G54,3),2)</f>
      </c>
      <c s="27" t="s">
        <v>55</v>
      </c>
      <c>
        <f>(M54*21)/100</f>
      </c>
      <c t="s">
        <v>27</v>
      </c>
    </row>
    <row r="55" spans="1:5" ht="12.75" customHeight="1">
      <c r="A55" s="30" t="s">
        <v>56</v>
      </c>
      <c r="E55" s="31" t="s">
        <v>515</v>
      </c>
    </row>
    <row r="56" spans="1:5" ht="12.75" customHeight="1">
      <c r="A56" s="30" t="s">
        <v>57</v>
      </c>
      <c r="E56" s="32" t="s">
        <v>4</v>
      </c>
    </row>
    <row r="57" spans="5:5" ht="12.75" customHeight="1">
      <c r="E57" s="31" t="s">
        <v>67</v>
      </c>
    </row>
    <row r="58" spans="1:16" ht="12.75" customHeight="1">
      <c r="A58" t="s">
        <v>50</v>
      </c>
      <c s="6" t="s">
        <v>95</v>
      </c>
      <c s="6" t="s">
        <v>516</v>
      </c>
      <c t="s">
        <v>4</v>
      </c>
      <c s="26" t="s">
        <v>517</v>
      </c>
      <c s="27" t="s">
        <v>98</v>
      </c>
      <c s="28">
        <v>23</v>
      </c>
      <c s="27">
        <v>0</v>
      </c>
      <c s="27">
        <f>ROUND(G58*H58,6)</f>
      </c>
      <c r="L58" s="29">
        <v>0</v>
      </c>
      <c s="24">
        <f>ROUND(ROUND(L58,2)*ROUND(G58,3),2)</f>
      </c>
      <c s="27" t="s">
        <v>55</v>
      </c>
      <c>
        <f>(M58*21)/100</f>
      </c>
      <c t="s">
        <v>27</v>
      </c>
    </row>
    <row r="59" spans="1:5" ht="12.75" customHeight="1">
      <c r="A59" s="30" t="s">
        <v>56</v>
      </c>
      <c r="E59" s="31" t="s">
        <v>517</v>
      </c>
    </row>
    <row r="60" spans="1:5" ht="12.75" customHeight="1">
      <c r="A60" s="30" t="s">
        <v>57</v>
      </c>
      <c r="E60" s="32" t="s">
        <v>4</v>
      </c>
    </row>
    <row r="61" spans="5:5" ht="12.75" customHeight="1">
      <c r="E61" s="31" t="s">
        <v>67</v>
      </c>
    </row>
    <row r="62" spans="1:16" ht="12.75" customHeight="1">
      <c r="A62" t="s">
        <v>50</v>
      </c>
      <c s="6" t="s">
        <v>99</v>
      </c>
      <c s="6" t="s">
        <v>518</v>
      </c>
      <c t="s">
        <v>4</v>
      </c>
      <c s="26" t="s">
        <v>519</v>
      </c>
      <c s="27" t="s">
        <v>98</v>
      </c>
      <c s="28">
        <v>23</v>
      </c>
      <c s="27">
        <v>0</v>
      </c>
      <c s="27">
        <f>ROUND(G62*H62,6)</f>
      </c>
      <c r="L62" s="29">
        <v>0</v>
      </c>
      <c s="24">
        <f>ROUND(ROUND(L62,2)*ROUND(G62,3),2)</f>
      </c>
      <c s="27" t="s">
        <v>55</v>
      </c>
      <c>
        <f>(M62*21)/100</f>
      </c>
      <c t="s">
        <v>27</v>
      </c>
    </row>
    <row r="63" spans="1:5" ht="12.75" customHeight="1">
      <c r="A63" s="30" t="s">
        <v>56</v>
      </c>
      <c r="E63" s="31" t="s">
        <v>519</v>
      </c>
    </row>
    <row r="64" spans="1:5" ht="12.75" customHeight="1">
      <c r="A64" s="30" t="s">
        <v>57</v>
      </c>
      <c r="E64" s="32" t="s">
        <v>4</v>
      </c>
    </row>
    <row r="65" spans="5:5" ht="12.75" customHeight="1">
      <c r="E65" s="31" t="s">
        <v>58</v>
      </c>
    </row>
    <row r="66" spans="1:16" ht="12.75" customHeight="1">
      <c r="A66" t="s">
        <v>50</v>
      </c>
      <c s="6" t="s">
        <v>102</v>
      </c>
      <c s="6" t="s">
        <v>520</v>
      </c>
      <c t="s">
        <v>4</v>
      </c>
      <c s="26" t="s">
        <v>521</v>
      </c>
      <c s="27" t="s">
        <v>98</v>
      </c>
      <c s="28">
        <v>15</v>
      </c>
      <c s="27">
        <v>0</v>
      </c>
      <c s="27">
        <f>ROUND(G66*H66,6)</f>
      </c>
      <c r="L66" s="29">
        <v>0</v>
      </c>
      <c s="24">
        <f>ROUND(ROUND(L66,2)*ROUND(G66,3),2)</f>
      </c>
      <c s="27" t="s">
        <v>55</v>
      </c>
      <c>
        <f>(M66*21)/100</f>
      </c>
      <c t="s">
        <v>27</v>
      </c>
    </row>
    <row r="67" spans="1:5" ht="12.75" customHeight="1">
      <c r="A67" s="30" t="s">
        <v>56</v>
      </c>
      <c r="E67" s="31" t="s">
        <v>521</v>
      </c>
    </row>
    <row r="68" spans="1:5" ht="12.75" customHeight="1">
      <c r="A68" s="30" t="s">
        <v>57</v>
      </c>
      <c r="E68" s="32" t="s">
        <v>4</v>
      </c>
    </row>
    <row r="69" spans="5:5" ht="12.75" customHeight="1">
      <c r="E69" s="31" t="s">
        <v>67</v>
      </c>
    </row>
    <row r="70" spans="1:16" ht="12.75" customHeight="1">
      <c r="A70" t="s">
        <v>50</v>
      </c>
      <c s="6" t="s">
        <v>105</v>
      </c>
      <c s="6" t="s">
        <v>522</v>
      </c>
      <c t="s">
        <v>4</v>
      </c>
      <c s="26" t="s">
        <v>523</v>
      </c>
      <c s="27" t="s">
        <v>98</v>
      </c>
      <c s="28">
        <v>15</v>
      </c>
      <c s="27">
        <v>0</v>
      </c>
      <c s="27">
        <f>ROUND(G70*H70,6)</f>
      </c>
      <c r="L70" s="29">
        <v>0</v>
      </c>
      <c s="24">
        <f>ROUND(ROUND(L70,2)*ROUND(G70,3),2)</f>
      </c>
      <c s="27" t="s">
        <v>55</v>
      </c>
      <c>
        <f>(M70*21)/100</f>
      </c>
      <c t="s">
        <v>27</v>
      </c>
    </row>
    <row r="71" spans="1:5" ht="12.75" customHeight="1">
      <c r="A71" s="30" t="s">
        <v>56</v>
      </c>
      <c r="E71" s="31" t="s">
        <v>523</v>
      </c>
    </row>
    <row r="72" spans="1:5" ht="12.75" customHeight="1">
      <c r="A72" s="30" t="s">
        <v>57</v>
      </c>
      <c r="E72" s="32" t="s">
        <v>4</v>
      </c>
    </row>
    <row r="73" spans="5:5" ht="12.75" customHeight="1">
      <c r="E73" s="31" t="s">
        <v>67</v>
      </c>
    </row>
    <row r="74" spans="1:16" ht="12.75" customHeight="1">
      <c r="A74" t="s">
        <v>50</v>
      </c>
      <c s="6" t="s">
        <v>108</v>
      </c>
      <c s="6" t="s">
        <v>524</v>
      </c>
      <c t="s">
        <v>4</v>
      </c>
      <c s="26" t="s">
        <v>525</v>
      </c>
      <c s="27" t="s">
        <v>98</v>
      </c>
      <c s="28">
        <v>9</v>
      </c>
      <c s="27">
        <v>0</v>
      </c>
      <c s="27">
        <f>ROUND(G74*H74,6)</f>
      </c>
      <c r="L74" s="29">
        <v>0</v>
      </c>
      <c s="24">
        <f>ROUND(ROUND(L74,2)*ROUND(G74,3),2)</f>
      </c>
      <c s="27" t="s">
        <v>55</v>
      </c>
      <c>
        <f>(M74*21)/100</f>
      </c>
      <c t="s">
        <v>27</v>
      </c>
    </row>
    <row r="75" spans="1:5" ht="12.75" customHeight="1">
      <c r="A75" s="30" t="s">
        <v>56</v>
      </c>
      <c r="E75" s="31" t="s">
        <v>525</v>
      </c>
    </row>
    <row r="76" spans="1:5" ht="12.75" customHeight="1">
      <c r="A76" s="30" t="s">
        <v>57</v>
      </c>
      <c r="E76" s="32" t="s">
        <v>4</v>
      </c>
    </row>
    <row r="77" spans="5:5" ht="12.75" customHeight="1">
      <c r="E77" s="31" t="s">
        <v>67</v>
      </c>
    </row>
    <row r="78" spans="1:16" ht="12.75" customHeight="1">
      <c r="A78" t="s">
        <v>50</v>
      </c>
      <c s="6" t="s">
        <v>111</v>
      </c>
      <c s="6" t="s">
        <v>526</v>
      </c>
      <c t="s">
        <v>4</v>
      </c>
      <c s="26" t="s">
        <v>527</v>
      </c>
      <c s="27" t="s">
        <v>98</v>
      </c>
      <c s="28">
        <v>9</v>
      </c>
      <c s="27">
        <v>0</v>
      </c>
      <c s="27">
        <f>ROUND(G78*H78,6)</f>
      </c>
      <c r="L78" s="29">
        <v>0</v>
      </c>
      <c s="24">
        <f>ROUND(ROUND(L78,2)*ROUND(G78,3),2)</f>
      </c>
      <c s="27" t="s">
        <v>55</v>
      </c>
      <c>
        <f>(M78*21)/100</f>
      </c>
      <c t="s">
        <v>27</v>
      </c>
    </row>
    <row r="79" spans="1:5" ht="12.75" customHeight="1">
      <c r="A79" s="30" t="s">
        <v>56</v>
      </c>
      <c r="E79" s="31" t="s">
        <v>527</v>
      </c>
    </row>
    <row r="80" spans="1:5" ht="12.75" customHeight="1">
      <c r="A80" s="30" t="s">
        <v>57</v>
      </c>
      <c r="E80" s="32" t="s">
        <v>4</v>
      </c>
    </row>
    <row r="81" spans="5:5" ht="12.75" customHeight="1">
      <c r="E81" s="31" t="s">
        <v>67</v>
      </c>
    </row>
    <row r="82" spans="1:16" ht="12.75" customHeight="1">
      <c r="A82" t="s">
        <v>50</v>
      </c>
      <c s="6" t="s">
        <v>114</v>
      </c>
      <c s="6" t="s">
        <v>528</v>
      </c>
      <c t="s">
        <v>4</v>
      </c>
      <c s="26" t="s">
        <v>529</v>
      </c>
      <c s="27" t="s">
        <v>98</v>
      </c>
      <c s="28">
        <v>9</v>
      </c>
      <c s="27">
        <v>0</v>
      </c>
      <c s="27">
        <f>ROUND(G82*H82,6)</f>
      </c>
      <c r="L82" s="29">
        <v>0</v>
      </c>
      <c s="24">
        <f>ROUND(ROUND(L82,2)*ROUND(G82,3),2)</f>
      </c>
      <c s="27" t="s">
        <v>55</v>
      </c>
      <c>
        <f>(M82*21)/100</f>
      </c>
      <c t="s">
        <v>27</v>
      </c>
    </row>
    <row r="83" spans="1:5" ht="12.75" customHeight="1">
      <c r="A83" s="30" t="s">
        <v>56</v>
      </c>
      <c r="E83" s="31" t="s">
        <v>529</v>
      </c>
    </row>
    <row r="84" spans="1:5" ht="12.75" customHeight="1">
      <c r="A84" s="30" t="s">
        <v>57</v>
      </c>
      <c r="E84" s="32" t="s">
        <v>4</v>
      </c>
    </row>
    <row r="85" spans="5:5" ht="12.75" customHeight="1">
      <c r="E85" s="31" t="s">
        <v>67</v>
      </c>
    </row>
    <row r="86" spans="1:16" ht="12.75" customHeight="1">
      <c r="A86" t="s">
        <v>50</v>
      </c>
      <c s="6" t="s">
        <v>117</v>
      </c>
      <c s="6" t="s">
        <v>530</v>
      </c>
      <c t="s">
        <v>4</v>
      </c>
      <c s="26" t="s">
        <v>531</v>
      </c>
      <c s="27" t="s">
        <v>98</v>
      </c>
      <c s="28">
        <v>9</v>
      </c>
      <c s="27">
        <v>0</v>
      </c>
      <c s="27">
        <f>ROUND(G86*H86,6)</f>
      </c>
      <c r="L86" s="29">
        <v>0</v>
      </c>
      <c s="24">
        <f>ROUND(ROUND(L86,2)*ROUND(G86,3),2)</f>
      </c>
      <c s="27" t="s">
        <v>55</v>
      </c>
      <c>
        <f>(M86*21)/100</f>
      </c>
      <c t="s">
        <v>27</v>
      </c>
    </row>
    <row r="87" spans="1:5" ht="12.75" customHeight="1">
      <c r="A87" s="30" t="s">
        <v>56</v>
      </c>
      <c r="E87" s="31" t="s">
        <v>531</v>
      </c>
    </row>
    <row r="88" spans="1:5" ht="12.75" customHeight="1">
      <c r="A88" s="30" t="s">
        <v>57</v>
      </c>
      <c r="E88" s="32" t="s">
        <v>4</v>
      </c>
    </row>
    <row r="89" spans="5:5" ht="12.75" customHeight="1">
      <c r="E89" s="31" t="s">
        <v>67</v>
      </c>
    </row>
    <row r="90" spans="1:16" ht="12.75" customHeight="1">
      <c r="A90" t="s">
        <v>50</v>
      </c>
      <c s="6" t="s">
        <v>121</v>
      </c>
      <c s="6" t="s">
        <v>532</v>
      </c>
      <c t="s">
        <v>4</v>
      </c>
      <c s="26" t="s">
        <v>533</v>
      </c>
      <c s="27" t="s">
        <v>98</v>
      </c>
      <c s="28">
        <v>9</v>
      </c>
      <c s="27">
        <v>0</v>
      </c>
      <c s="27">
        <f>ROUND(G90*H90,6)</f>
      </c>
      <c r="L90" s="29">
        <v>0</v>
      </c>
      <c s="24">
        <f>ROUND(ROUND(L90,2)*ROUND(G90,3),2)</f>
      </c>
      <c s="27" t="s">
        <v>55</v>
      </c>
      <c>
        <f>(M90*21)/100</f>
      </c>
      <c t="s">
        <v>27</v>
      </c>
    </row>
    <row r="91" spans="1:5" ht="12.75" customHeight="1">
      <c r="A91" s="30" t="s">
        <v>56</v>
      </c>
      <c r="E91" s="31" t="s">
        <v>533</v>
      </c>
    </row>
    <row r="92" spans="1:5" ht="12.75" customHeight="1">
      <c r="A92" s="30" t="s">
        <v>57</v>
      </c>
      <c r="E92" s="32" t="s">
        <v>4</v>
      </c>
    </row>
    <row r="93" spans="5:5" ht="12.75" customHeight="1">
      <c r="E93" s="31" t="s">
        <v>67</v>
      </c>
    </row>
    <row r="94" spans="1:16" ht="12.75" customHeight="1">
      <c r="A94" t="s">
        <v>50</v>
      </c>
      <c s="6" t="s">
        <v>126</v>
      </c>
      <c s="6" t="s">
        <v>534</v>
      </c>
      <c t="s">
        <v>4</v>
      </c>
      <c s="26" t="s">
        <v>535</v>
      </c>
      <c s="27" t="s">
        <v>98</v>
      </c>
      <c s="28">
        <v>9</v>
      </c>
      <c s="27">
        <v>0</v>
      </c>
      <c s="27">
        <f>ROUND(G94*H94,6)</f>
      </c>
      <c r="L94" s="29">
        <v>0</v>
      </c>
      <c s="24">
        <f>ROUND(ROUND(L94,2)*ROUND(G94,3),2)</f>
      </c>
      <c s="27" t="s">
        <v>55</v>
      </c>
      <c>
        <f>(M94*21)/100</f>
      </c>
      <c t="s">
        <v>27</v>
      </c>
    </row>
    <row r="95" spans="1:5" ht="12.75" customHeight="1">
      <c r="A95" s="30" t="s">
        <v>56</v>
      </c>
      <c r="E95" s="31" t="s">
        <v>535</v>
      </c>
    </row>
    <row r="96" spans="1:5" ht="12.75" customHeight="1">
      <c r="A96" s="30" t="s">
        <v>57</v>
      </c>
      <c r="E96" s="32" t="s">
        <v>4</v>
      </c>
    </row>
    <row r="97" spans="5:5" ht="12.75" customHeight="1">
      <c r="E97" s="31" t="s">
        <v>67</v>
      </c>
    </row>
    <row r="98" spans="1:16" ht="12.75" customHeight="1">
      <c r="A98" t="s">
        <v>50</v>
      </c>
      <c s="6" t="s">
        <v>130</v>
      </c>
      <c s="6" t="s">
        <v>536</v>
      </c>
      <c t="s">
        <v>4</v>
      </c>
      <c s="26" t="s">
        <v>537</v>
      </c>
      <c s="27" t="s">
        <v>98</v>
      </c>
      <c s="28">
        <v>3</v>
      </c>
      <c s="27">
        <v>0</v>
      </c>
      <c s="27">
        <f>ROUND(G98*H98,6)</f>
      </c>
      <c r="L98" s="29">
        <v>0</v>
      </c>
      <c s="24">
        <f>ROUND(ROUND(L98,2)*ROUND(G98,3),2)</f>
      </c>
      <c s="27" t="s">
        <v>55</v>
      </c>
      <c>
        <f>(M98*21)/100</f>
      </c>
      <c t="s">
        <v>27</v>
      </c>
    </row>
    <row r="99" spans="1:5" ht="12.75" customHeight="1">
      <c r="A99" s="30" t="s">
        <v>56</v>
      </c>
      <c r="E99" s="31" t="s">
        <v>537</v>
      </c>
    </row>
    <row r="100" spans="1:5" ht="12.75" customHeight="1">
      <c r="A100" s="30" t="s">
        <v>57</v>
      </c>
      <c r="E100" s="32" t="s">
        <v>4</v>
      </c>
    </row>
    <row r="101" spans="5:5" ht="12.75" customHeight="1">
      <c r="E101" s="31" t="s">
        <v>67</v>
      </c>
    </row>
    <row r="102" spans="1:16" ht="12.75" customHeight="1">
      <c r="A102" t="s">
        <v>50</v>
      </c>
      <c s="6" t="s">
        <v>133</v>
      </c>
      <c s="6" t="s">
        <v>538</v>
      </c>
      <c t="s">
        <v>4</v>
      </c>
      <c s="26" t="s">
        <v>539</v>
      </c>
      <c s="27" t="s">
        <v>98</v>
      </c>
      <c s="28">
        <v>2</v>
      </c>
      <c s="27">
        <v>0</v>
      </c>
      <c s="27">
        <f>ROUND(G102*H102,6)</f>
      </c>
      <c r="L102" s="29">
        <v>0</v>
      </c>
      <c s="24">
        <f>ROUND(ROUND(L102,2)*ROUND(G102,3),2)</f>
      </c>
      <c s="27" t="s">
        <v>55</v>
      </c>
      <c>
        <f>(M102*21)/100</f>
      </c>
      <c t="s">
        <v>27</v>
      </c>
    </row>
    <row r="103" spans="1:5" ht="12.75" customHeight="1">
      <c r="A103" s="30" t="s">
        <v>56</v>
      </c>
      <c r="E103" s="31" t="s">
        <v>539</v>
      </c>
    </row>
    <row r="104" spans="1:5" ht="12.75" customHeight="1">
      <c r="A104" s="30" t="s">
        <v>57</v>
      </c>
      <c r="E104" s="32" t="s">
        <v>4</v>
      </c>
    </row>
    <row r="105" spans="5:5" ht="12.75" customHeight="1">
      <c r="E105" s="31" t="s">
        <v>67</v>
      </c>
    </row>
    <row r="106" spans="1:16" ht="12.75" customHeight="1">
      <c r="A106" t="s">
        <v>50</v>
      </c>
      <c s="6" t="s">
        <v>136</v>
      </c>
      <c s="6" t="s">
        <v>540</v>
      </c>
      <c t="s">
        <v>4</v>
      </c>
      <c s="26" t="s">
        <v>541</v>
      </c>
      <c s="27" t="s">
        <v>98</v>
      </c>
      <c s="28">
        <v>5</v>
      </c>
      <c s="27">
        <v>0</v>
      </c>
      <c s="27">
        <f>ROUND(G106*H106,6)</f>
      </c>
      <c r="L106" s="29">
        <v>0</v>
      </c>
      <c s="24">
        <f>ROUND(ROUND(L106,2)*ROUND(G106,3),2)</f>
      </c>
      <c s="27" t="s">
        <v>55</v>
      </c>
      <c>
        <f>(M106*21)/100</f>
      </c>
      <c t="s">
        <v>27</v>
      </c>
    </row>
    <row r="107" spans="1:5" ht="12.75" customHeight="1">
      <c r="A107" s="30" t="s">
        <v>56</v>
      </c>
      <c r="E107" s="31" t="s">
        <v>541</v>
      </c>
    </row>
    <row r="108" spans="1:5" ht="12.75" customHeight="1">
      <c r="A108" s="30" t="s">
        <v>57</v>
      </c>
      <c r="E108" s="32" t="s">
        <v>4</v>
      </c>
    </row>
    <row r="109" spans="5:5" ht="12.75" customHeight="1">
      <c r="E109" s="31" t="s">
        <v>67</v>
      </c>
    </row>
    <row r="110" spans="1:16" ht="12.75" customHeight="1">
      <c r="A110" t="s">
        <v>50</v>
      </c>
      <c s="6" t="s">
        <v>139</v>
      </c>
      <c s="6" t="s">
        <v>542</v>
      </c>
      <c t="s">
        <v>4</v>
      </c>
      <c s="26" t="s">
        <v>543</v>
      </c>
      <c s="27" t="s">
        <v>98</v>
      </c>
      <c s="28">
        <v>5</v>
      </c>
      <c s="27">
        <v>0</v>
      </c>
      <c s="27">
        <f>ROUND(G110*H110,6)</f>
      </c>
      <c r="L110" s="29">
        <v>0</v>
      </c>
      <c s="24">
        <f>ROUND(ROUND(L110,2)*ROUND(G110,3),2)</f>
      </c>
      <c s="27" t="s">
        <v>55</v>
      </c>
      <c>
        <f>(M110*21)/100</f>
      </c>
      <c t="s">
        <v>27</v>
      </c>
    </row>
    <row r="111" spans="1:5" ht="12.75" customHeight="1">
      <c r="A111" s="30" t="s">
        <v>56</v>
      </c>
      <c r="E111" s="31" t="s">
        <v>543</v>
      </c>
    </row>
    <row r="112" spans="1:5" ht="12.75" customHeight="1">
      <c r="A112" s="30" t="s">
        <v>57</v>
      </c>
      <c r="E112" s="32" t="s">
        <v>4</v>
      </c>
    </row>
    <row r="113" spans="5:5" ht="12.75" customHeight="1">
      <c r="E113" s="31" t="s">
        <v>67</v>
      </c>
    </row>
    <row r="114" spans="1:16" ht="12.75" customHeight="1">
      <c r="A114" t="s">
        <v>50</v>
      </c>
      <c s="6" t="s">
        <v>142</v>
      </c>
      <c s="6" t="s">
        <v>544</v>
      </c>
      <c t="s">
        <v>4</v>
      </c>
      <c s="26" t="s">
        <v>545</v>
      </c>
      <c s="27" t="s">
        <v>98</v>
      </c>
      <c s="28">
        <v>5</v>
      </c>
      <c s="27">
        <v>0</v>
      </c>
      <c s="27">
        <f>ROUND(G114*H114,6)</f>
      </c>
      <c r="L114" s="29">
        <v>0</v>
      </c>
      <c s="24">
        <f>ROUND(ROUND(L114,2)*ROUND(G114,3),2)</f>
      </c>
      <c s="27" t="s">
        <v>55</v>
      </c>
      <c>
        <f>(M114*21)/100</f>
      </c>
      <c t="s">
        <v>27</v>
      </c>
    </row>
    <row r="115" spans="1:5" ht="12.75" customHeight="1">
      <c r="A115" s="30" t="s">
        <v>56</v>
      </c>
      <c r="E115" s="31" t="s">
        <v>545</v>
      </c>
    </row>
    <row r="116" spans="1:5" ht="12.75" customHeight="1">
      <c r="A116" s="30" t="s">
        <v>57</v>
      </c>
      <c r="E116" s="32" t="s">
        <v>4</v>
      </c>
    </row>
    <row r="117" spans="5:5" ht="12.75" customHeight="1">
      <c r="E117" s="31" t="s">
        <v>67</v>
      </c>
    </row>
    <row r="118" spans="1:16" ht="12.75" customHeight="1">
      <c r="A118" t="s">
        <v>50</v>
      </c>
      <c s="6" t="s">
        <v>145</v>
      </c>
      <c s="6" t="s">
        <v>546</v>
      </c>
      <c t="s">
        <v>4</v>
      </c>
      <c s="26" t="s">
        <v>547</v>
      </c>
      <c s="27" t="s">
        <v>98</v>
      </c>
      <c s="28">
        <v>3</v>
      </c>
      <c s="27">
        <v>0</v>
      </c>
      <c s="27">
        <f>ROUND(G118*H118,6)</f>
      </c>
      <c r="L118" s="29">
        <v>0</v>
      </c>
      <c s="24">
        <f>ROUND(ROUND(L118,2)*ROUND(G118,3),2)</f>
      </c>
      <c s="27" t="s">
        <v>55</v>
      </c>
      <c>
        <f>(M118*21)/100</f>
      </c>
      <c t="s">
        <v>27</v>
      </c>
    </row>
    <row r="119" spans="1:5" ht="12.75" customHeight="1">
      <c r="A119" s="30" t="s">
        <v>56</v>
      </c>
      <c r="E119" s="31" t="s">
        <v>547</v>
      </c>
    </row>
    <row r="120" spans="1:5" ht="12.75" customHeight="1">
      <c r="A120" s="30" t="s">
        <v>57</v>
      </c>
      <c r="E120" s="32" t="s">
        <v>4</v>
      </c>
    </row>
    <row r="121" spans="5:5" ht="12.75" customHeight="1">
      <c r="E121" s="31" t="s">
        <v>497</v>
      </c>
    </row>
    <row r="122" spans="1:16" ht="12.75" customHeight="1">
      <c r="A122" t="s">
        <v>50</v>
      </c>
      <c s="6" t="s">
        <v>148</v>
      </c>
      <c s="6" t="s">
        <v>548</v>
      </c>
      <c t="s">
        <v>4</v>
      </c>
      <c s="26" t="s">
        <v>549</v>
      </c>
      <c s="27" t="s">
        <v>98</v>
      </c>
      <c s="28">
        <v>12</v>
      </c>
      <c s="27">
        <v>0</v>
      </c>
      <c s="27">
        <f>ROUND(G122*H122,6)</f>
      </c>
      <c r="L122" s="29">
        <v>0</v>
      </c>
      <c s="24">
        <f>ROUND(ROUND(L122,2)*ROUND(G122,3),2)</f>
      </c>
      <c s="27" t="s">
        <v>55</v>
      </c>
      <c>
        <f>(M122*21)/100</f>
      </c>
      <c t="s">
        <v>27</v>
      </c>
    </row>
    <row r="123" spans="1:5" ht="12.75" customHeight="1">
      <c r="A123" s="30" t="s">
        <v>56</v>
      </c>
      <c r="E123" s="31" t="s">
        <v>549</v>
      </c>
    </row>
    <row r="124" spans="1:5" ht="12.75" customHeight="1">
      <c r="A124" s="30" t="s">
        <v>57</v>
      </c>
      <c r="E124" s="32" t="s">
        <v>4</v>
      </c>
    </row>
    <row r="125" spans="5:5" ht="12.75" customHeight="1">
      <c r="E125" s="31" t="s">
        <v>67</v>
      </c>
    </row>
    <row r="126" spans="1:16" ht="12.75" customHeight="1">
      <c r="A126" t="s">
        <v>50</v>
      </c>
      <c s="6" t="s">
        <v>151</v>
      </c>
      <c s="6" t="s">
        <v>550</v>
      </c>
      <c t="s">
        <v>4</v>
      </c>
      <c s="26" t="s">
        <v>551</v>
      </c>
      <c s="27" t="s">
        <v>98</v>
      </c>
      <c s="28">
        <v>12</v>
      </c>
      <c s="27">
        <v>0</v>
      </c>
      <c s="27">
        <f>ROUND(G126*H126,6)</f>
      </c>
      <c r="L126" s="29">
        <v>0</v>
      </c>
      <c s="24">
        <f>ROUND(ROUND(L126,2)*ROUND(G126,3),2)</f>
      </c>
      <c s="27" t="s">
        <v>55</v>
      </c>
      <c>
        <f>(M126*21)/100</f>
      </c>
      <c t="s">
        <v>27</v>
      </c>
    </row>
    <row r="127" spans="1:5" ht="12.75" customHeight="1">
      <c r="A127" s="30" t="s">
        <v>56</v>
      </c>
      <c r="E127" s="31" t="s">
        <v>551</v>
      </c>
    </row>
    <row r="128" spans="1:5" ht="12.75" customHeight="1">
      <c r="A128" s="30" t="s">
        <v>57</v>
      </c>
      <c r="E128" s="32" t="s">
        <v>4</v>
      </c>
    </row>
    <row r="129" spans="5:5" ht="12.75" customHeight="1">
      <c r="E129" s="31" t="s">
        <v>67</v>
      </c>
    </row>
    <row r="130" spans="1:16" ht="12.75" customHeight="1">
      <c r="A130" t="s">
        <v>50</v>
      </c>
      <c s="6" t="s">
        <v>154</v>
      </c>
      <c s="6" t="s">
        <v>552</v>
      </c>
      <c t="s">
        <v>4</v>
      </c>
      <c s="26" t="s">
        <v>553</v>
      </c>
      <c s="27" t="s">
        <v>554</v>
      </c>
      <c s="28">
        <v>0.6</v>
      </c>
      <c s="27">
        <v>0</v>
      </c>
      <c s="27">
        <f>ROUND(G130*H130,6)</f>
      </c>
      <c r="L130" s="29">
        <v>0</v>
      </c>
      <c s="24">
        <f>ROUND(ROUND(L130,2)*ROUND(G130,3),2)</f>
      </c>
      <c s="27" t="s">
        <v>55</v>
      </c>
      <c>
        <f>(M130*21)/100</f>
      </c>
      <c t="s">
        <v>27</v>
      </c>
    </row>
    <row r="131" spans="1:5" ht="12.75" customHeight="1">
      <c r="A131" s="30" t="s">
        <v>56</v>
      </c>
      <c r="E131" s="31" t="s">
        <v>553</v>
      </c>
    </row>
    <row r="132" spans="1:5" ht="12.75" customHeight="1">
      <c r="A132" s="30" t="s">
        <v>57</v>
      </c>
      <c r="E132" s="32" t="s">
        <v>4</v>
      </c>
    </row>
    <row r="133" spans="5:5" ht="12.75" customHeight="1">
      <c r="E133" s="31" t="s">
        <v>58</v>
      </c>
    </row>
    <row r="134" spans="1:16" ht="12.75" customHeight="1">
      <c r="A134" t="s">
        <v>50</v>
      </c>
      <c s="6" t="s">
        <v>157</v>
      </c>
      <c s="6" t="s">
        <v>555</v>
      </c>
      <c t="s">
        <v>4</v>
      </c>
      <c s="26" t="s">
        <v>556</v>
      </c>
      <c s="27" t="s">
        <v>554</v>
      </c>
      <c s="28">
        <v>0.6</v>
      </c>
      <c s="27">
        <v>0</v>
      </c>
      <c s="27">
        <f>ROUND(G134*H134,6)</f>
      </c>
      <c r="L134" s="29">
        <v>0</v>
      </c>
      <c s="24">
        <f>ROUND(ROUND(L134,2)*ROUND(G134,3),2)</f>
      </c>
      <c s="27" t="s">
        <v>55</v>
      </c>
      <c>
        <f>(M134*21)/100</f>
      </c>
      <c t="s">
        <v>27</v>
      </c>
    </row>
    <row r="135" spans="1:5" ht="12.75" customHeight="1">
      <c r="A135" s="30" t="s">
        <v>56</v>
      </c>
      <c r="E135" s="31" t="s">
        <v>556</v>
      </c>
    </row>
    <row r="136" spans="1:5" ht="12.75" customHeight="1">
      <c r="A136" s="30" t="s">
        <v>57</v>
      </c>
      <c r="E136" s="32" t="s">
        <v>4</v>
      </c>
    </row>
    <row r="137" spans="5:5" ht="12.75" customHeight="1">
      <c r="E137" s="31" t="s">
        <v>58</v>
      </c>
    </row>
    <row r="138" spans="1:16" ht="12.75" customHeight="1">
      <c r="A138" t="s">
        <v>50</v>
      </c>
      <c s="6" t="s">
        <v>161</v>
      </c>
      <c s="6" t="s">
        <v>557</v>
      </c>
      <c t="s">
        <v>4</v>
      </c>
      <c s="26" t="s">
        <v>558</v>
      </c>
      <c s="27" t="s">
        <v>554</v>
      </c>
      <c s="28">
        <v>1.4</v>
      </c>
      <c s="27">
        <v>0</v>
      </c>
      <c s="27">
        <f>ROUND(G138*H138,6)</f>
      </c>
      <c r="L138" s="29">
        <v>0</v>
      </c>
      <c s="24">
        <f>ROUND(ROUND(L138,2)*ROUND(G138,3),2)</f>
      </c>
      <c s="27" t="s">
        <v>55</v>
      </c>
      <c>
        <f>(M138*21)/100</f>
      </c>
      <c t="s">
        <v>27</v>
      </c>
    </row>
    <row r="139" spans="1:5" ht="12.75" customHeight="1">
      <c r="A139" s="30" t="s">
        <v>56</v>
      </c>
      <c r="E139" s="31" t="s">
        <v>558</v>
      </c>
    </row>
    <row r="140" spans="1:5" ht="12.75" customHeight="1">
      <c r="A140" s="30" t="s">
        <v>57</v>
      </c>
      <c r="E140" s="32" t="s">
        <v>4</v>
      </c>
    </row>
    <row r="141" spans="5:5" ht="12.75" customHeight="1">
      <c r="E141" s="31" t="s">
        <v>67</v>
      </c>
    </row>
    <row r="142" spans="1:16" ht="12.75" customHeight="1">
      <c r="A142" t="s">
        <v>50</v>
      </c>
      <c s="6" t="s">
        <v>164</v>
      </c>
      <c s="6" t="s">
        <v>559</v>
      </c>
      <c t="s">
        <v>4</v>
      </c>
      <c s="26" t="s">
        <v>560</v>
      </c>
      <c s="27" t="s">
        <v>82</v>
      </c>
      <c s="28">
        <v>700</v>
      </c>
      <c s="27">
        <v>0</v>
      </c>
      <c s="27">
        <f>ROUND(G142*H142,6)</f>
      </c>
      <c r="L142" s="29">
        <v>0</v>
      </c>
      <c s="24">
        <f>ROUND(ROUND(L142,2)*ROUND(G142,3),2)</f>
      </c>
      <c s="27" t="s">
        <v>55</v>
      </c>
      <c>
        <f>(M142*21)/100</f>
      </c>
      <c t="s">
        <v>27</v>
      </c>
    </row>
    <row r="143" spans="1:5" ht="12.75" customHeight="1">
      <c r="A143" s="30" t="s">
        <v>56</v>
      </c>
      <c r="E143" s="31" t="s">
        <v>560</v>
      </c>
    </row>
    <row r="144" spans="1:5" ht="12.75" customHeight="1">
      <c r="A144" s="30" t="s">
        <v>57</v>
      </c>
      <c r="E144" s="32" t="s">
        <v>4</v>
      </c>
    </row>
    <row r="145" spans="5:5" ht="12.75" customHeight="1">
      <c r="E145" s="31" t="s">
        <v>67</v>
      </c>
    </row>
    <row r="146" spans="1:16" ht="12.75" customHeight="1">
      <c r="A146" t="s">
        <v>50</v>
      </c>
      <c s="6" t="s">
        <v>167</v>
      </c>
      <c s="6" t="s">
        <v>561</v>
      </c>
      <c t="s">
        <v>4</v>
      </c>
      <c s="26" t="s">
        <v>562</v>
      </c>
      <c s="27" t="s">
        <v>98</v>
      </c>
      <c s="28">
        <v>2</v>
      </c>
      <c s="27">
        <v>0</v>
      </c>
      <c s="27">
        <f>ROUND(G146*H146,6)</f>
      </c>
      <c r="L146" s="29">
        <v>0</v>
      </c>
      <c s="24">
        <f>ROUND(ROUND(L146,2)*ROUND(G146,3),2)</f>
      </c>
      <c s="27" t="s">
        <v>55</v>
      </c>
      <c>
        <f>(M146*21)/100</f>
      </c>
      <c t="s">
        <v>27</v>
      </c>
    </row>
    <row r="147" spans="1:5" ht="12.75" customHeight="1">
      <c r="A147" s="30" t="s">
        <v>56</v>
      </c>
      <c r="E147" s="31" t="s">
        <v>562</v>
      </c>
    </row>
    <row r="148" spans="1:5" ht="12.75" customHeight="1">
      <c r="A148" s="30" t="s">
        <v>57</v>
      </c>
      <c r="E148" s="32" t="s">
        <v>4</v>
      </c>
    </row>
    <row r="149" spans="5:5" ht="12.75" customHeight="1">
      <c r="E149" s="31" t="s">
        <v>67</v>
      </c>
    </row>
    <row r="150" spans="1:16" ht="12.75" customHeight="1">
      <c r="A150" t="s">
        <v>50</v>
      </c>
      <c s="6" t="s">
        <v>170</v>
      </c>
      <c s="6" t="s">
        <v>256</v>
      </c>
      <c t="s">
        <v>4</v>
      </c>
      <c s="26" t="s">
        <v>257</v>
      </c>
      <c s="27" t="s">
        <v>98</v>
      </c>
      <c s="28">
        <v>2</v>
      </c>
      <c s="27">
        <v>0</v>
      </c>
      <c s="27">
        <f>ROUND(G150*H150,6)</f>
      </c>
      <c r="L150" s="29">
        <v>0</v>
      </c>
      <c s="24">
        <f>ROUND(ROUND(L150,2)*ROUND(G150,3),2)</f>
      </c>
      <c s="27" t="s">
        <v>55</v>
      </c>
      <c>
        <f>(M150*21)/100</f>
      </c>
      <c t="s">
        <v>27</v>
      </c>
    </row>
    <row r="151" spans="1:5" ht="12.75" customHeight="1">
      <c r="A151" s="30" t="s">
        <v>56</v>
      </c>
      <c r="E151" s="31" t="s">
        <v>257</v>
      </c>
    </row>
    <row r="152" spans="1:5" ht="12.75" customHeight="1">
      <c r="A152" s="30" t="s">
        <v>57</v>
      </c>
      <c r="E152" s="32" t="s">
        <v>4</v>
      </c>
    </row>
    <row r="153" spans="5:5" ht="12.75" customHeight="1">
      <c r="E153" s="31" t="s">
        <v>58</v>
      </c>
    </row>
    <row r="154" spans="1:16" ht="12.75" customHeight="1">
      <c r="A154" t="s">
        <v>50</v>
      </c>
      <c s="6" t="s">
        <v>173</v>
      </c>
      <c s="6" t="s">
        <v>563</v>
      </c>
      <c t="s">
        <v>4</v>
      </c>
      <c s="26" t="s">
        <v>564</v>
      </c>
      <c s="27" t="s">
        <v>82</v>
      </c>
      <c s="28">
        <v>320</v>
      </c>
      <c s="27">
        <v>0</v>
      </c>
      <c s="27">
        <f>ROUND(G154*H154,6)</f>
      </c>
      <c r="L154" s="29">
        <v>0</v>
      </c>
      <c s="24">
        <f>ROUND(ROUND(L154,2)*ROUND(G154,3),2)</f>
      </c>
      <c s="27" t="s">
        <v>55</v>
      </c>
      <c>
        <f>(M154*21)/100</f>
      </c>
      <c t="s">
        <v>27</v>
      </c>
    </row>
    <row r="155" spans="1:5" ht="12.75" customHeight="1">
      <c r="A155" s="30" t="s">
        <v>56</v>
      </c>
      <c r="E155" s="31" t="s">
        <v>564</v>
      </c>
    </row>
    <row r="156" spans="1:5" ht="12.75" customHeight="1">
      <c r="A156" s="30" t="s">
        <v>57</v>
      </c>
      <c r="E156" s="32" t="s">
        <v>4</v>
      </c>
    </row>
    <row r="157" spans="5:5" ht="12.75" customHeight="1">
      <c r="E157" s="31" t="s">
        <v>67</v>
      </c>
    </row>
    <row r="158" spans="1:16" ht="12.75" customHeight="1">
      <c r="A158" t="s">
        <v>50</v>
      </c>
      <c s="6" t="s">
        <v>176</v>
      </c>
      <c s="6" t="s">
        <v>565</v>
      </c>
      <c t="s">
        <v>4</v>
      </c>
      <c s="26" t="s">
        <v>566</v>
      </c>
      <c s="27" t="s">
        <v>82</v>
      </c>
      <c s="28">
        <v>320</v>
      </c>
      <c s="27">
        <v>0</v>
      </c>
      <c s="27">
        <f>ROUND(G158*H158,6)</f>
      </c>
      <c r="L158" s="29">
        <v>0</v>
      </c>
      <c s="24">
        <f>ROUND(ROUND(L158,2)*ROUND(G158,3),2)</f>
      </c>
      <c s="27" t="s">
        <v>55</v>
      </c>
      <c>
        <f>(M158*21)/100</f>
      </c>
      <c t="s">
        <v>27</v>
      </c>
    </row>
    <row r="159" spans="1:5" ht="12.75" customHeight="1">
      <c r="A159" s="30" t="s">
        <v>56</v>
      </c>
      <c r="E159" s="31" t="s">
        <v>566</v>
      </c>
    </row>
    <row r="160" spans="1:5" ht="12.75" customHeight="1">
      <c r="A160" s="30" t="s">
        <v>57</v>
      </c>
      <c r="E160" s="32" t="s">
        <v>4</v>
      </c>
    </row>
    <row r="161" spans="5:5" ht="12.75" customHeight="1">
      <c r="E161" s="31" t="s">
        <v>58</v>
      </c>
    </row>
    <row r="162" spans="1:16" ht="12.75" customHeight="1">
      <c r="A162" t="s">
        <v>50</v>
      </c>
      <c s="6" t="s">
        <v>179</v>
      </c>
      <c s="6" t="s">
        <v>567</v>
      </c>
      <c t="s">
        <v>4</v>
      </c>
      <c s="26" t="s">
        <v>568</v>
      </c>
      <c s="27" t="s">
        <v>82</v>
      </c>
      <c s="28">
        <v>40</v>
      </c>
      <c s="27">
        <v>0</v>
      </c>
      <c s="27">
        <f>ROUND(G162*H162,6)</f>
      </c>
      <c r="L162" s="29">
        <v>0</v>
      </c>
      <c s="24">
        <f>ROUND(ROUND(L162,2)*ROUND(G162,3),2)</f>
      </c>
      <c s="27" t="s">
        <v>55</v>
      </c>
      <c>
        <f>(M162*21)/100</f>
      </c>
      <c t="s">
        <v>27</v>
      </c>
    </row>
    <row r="163" spans="1:5" ht="12.75" customHeight="1">
      <c r="A163" s="30" t="s">
        <v>56</v>
      </c>
      <c r="E163" s="31" t="s">
        <v>568</v>
      </c>
    </row>
    <row r="164" spans="1:5" ht="12.75" customHeight="1">
      <c r="A164" s="30" t="s">
        <v>57</v>
      </c>
      <c r="E164" s="32" t="s">
        <v>4</v>
      </c>
    </row>
    <row r="165" spans="5:5" ht="12.75" customHeight="1">
      <c r="E165" s="31" t="s">
        <v>58</v>
      </c>
    </row>
    <row r="166" spans="1:16" ht="12.75" customHeight="1">
      <c r="A166" t="s">
        <v>50</v>
      </c>
      <c s="6" t="s">
        <v>182</v>
      </c>
      <c s="6" t="s">
        <v>368</v>
      </c>
      <c t="s">
        <v>4</v>
      </c>
      <c s="26" t="s">
        <v>369</v>
      </c>
      <c s="27" t="s">
        <v>98</v>
      </c>
      <c s="28">
        <v>6</v>
      </c>
      <c s="27">
        <v>0</v>
      </c>
      <c s="27">
        <f>ROUND(G166*H166,6)</f>
      </c>
      <c r="L166" s="29">
        <v>0</v>
      </c>
      <c s="24">
        <f>ROUND(ROUND(L166,2)*ROUND(G166,3),2)</f>
      </c>
      <c s="27" t="s">
        <v>55</v>
      </c>
      <c>
        <f>(M166*21)/100</f>
      </c>
      <c t="s">
        <v>27</v>
      </c>
    </row>
    <row r="167" spans="1:5" ht="12.75" customHeight="1">
      <c r="A167" s="30" t="s">
        <v>56</v>
      </c>
      <c r="E167" s="31" t="s">
        <v>369</v>
      </c>
    </row>
    <row r="168" spans="1:5" ht="12.75" customHeight="1">
      <c r="A168" s="30" t="s">
        <v>57</v>
      </c>
      <c r="E168" s="32" t="s">
        <v>4</v>
      </c>
    </row>
    <row r="169" spans="5:5" ht="12.75" customHeight="1">
      <c r="E169" s="31" t="s">
        <v>58</v>
      </c>
    </row>
    <row r="170" spans="1:16" ht="12.75" customHeight="1">
      <c r="A170" t="s">
        <v>50</v>
      </c>
      <c s="6" t="s">
        <v>185</v>
      </c>
      <c s="6" t="s">
        <v>481</v>
      </c>
      <c t="s">
        <v>4</v>
      </c>
      <c s="26" t="s">
        <v>482</v>
      </c>
      <c s="27" t="s">
        <v>98</v>
      </c>
      <c s="28">
        <v>3</v>
      </c>
      <c s="27">
        <v>0</v>
      </c>
      <c s="27">
        <f>ROUND(G170*H170,6)</f>
      </c>
      <c r="L170" s="29">
        <v>0</v>
      </c>
      <c s="24">
        <f>ROUND(ROUND(L170,2)*ROUND(G170,3),2)</f>
      </c>
      <c s="27" t="s">
        <v>55</v>
      </c>
      <c>
        <f>(M170*21)/100</f>
      </c>
      <c t="s">
        <v>27</v>
      </c>
    </row>
    <row r="171" spans="1:5" ht="12.75" customHeight="1">
      <c r="A171" s="30" t="s">
        <v>56</v>
      </c>
      <c r="E171" s="31" t="s">
        <v>482</v>
      </c>
    </row>
    <row r="172" spans="1:5" ht="12.75" customHeight="1">
      <c r="A172" s="30" t="s">
        <v>57</v>
      </c>
      <c r="E172" s="32" t="s">
        <v>4</v>
      </c>
    </row>
    <row r="173" spans="5:5" ht="12.75" customHeight="1">
      <c r="E173" s="31" t="s">
        <v>58</v>
      </c>
    </row>
    <row r="174" spans="1:16" ht="12.75" customHeight="1">
      <c r="A174" t="s">
        <v>50</v>
      </c>
      <c s="6" t="s">
        <v>188</v>
      </c>
      <c s="6" t="s">
        <v>569</v>
      </c>
      <c t="s">
        <v>4</v>
      </c>
      <c s="26" t="s">
        <v>570</v>
      </c>
      <c s="27" t="s">
        <v>98</v>
      </c>
      <c s="28">
        <v>15</v>
      </c>
      <c s="27">
        <v>0</v>
      </c>
      <c s="27">
        <f>ROUND(G174*H174,6)</f>
      </c>
      <c r="L174" s="29">
        <v>0</v>
      </c>
      <c s="24">
        <f>ROUND(ROUND(L174,2)*ROUND(G174,3),2)</f>
      </c>
      <c s="27" t="s">
        <v>55</v>
      </c>
      <c>
        <f>(M174*21)/100</f>
      </c>
      <c t="s">
        <v>27</v>
      </c>
    </row>
    <row r="175" spans="1:5" ht="12.75" customHeight="1">
      <c r="A175" s="30" t="s">
        <v>56</v>
      </c>
      <c r="E175" s="31" t="s">
        <v>570</v>
      </c>
    </row>
    <row r="176" spans="1:5" ht="12.75" customHeight="1">
      <c r="A176" s="30" t="s">
        <v>57</v>
      </c>
      <c r="E176" s="32" t="s">
        <v>4</v>
      </c>
    </row>
    <row r="177" spans="5:5" ht="12.75" customHeight="1">
      <c r="E177" s="31" t="s">
        <v>67</v>
      </c>
    </row>
    <row r="178" spans="1:16" ht="12.75" customHeight="1">
      <c r="A178" t="s">
        <v>50</v>
      </c>
      <c s="6" t="s">
        <v>191</v>
      </c>
      <c s="6" t="s">
        <v>571</v>
      </c>
      <c t="s">
        <v>4</v>
      </c>
      <c s="26" t="s">
        <v>572</v>
      </c>
      <c s="27" t="s">
        <v>82</v>
      </c>
      <c s="28">
        <v>10</v>
      </c>
      <c s="27">
        <v>0</v>
      </c>
      <c s="27">
        <f>ROUND(G178*H178,6)</f>
      </c>
      <c r="L178" s="29">
        <v>0</v>
      </c>
      <c s="24">
        <f>ROUND(ROUND(L178,2)*ROUND(G178,3),2)</f>
      </c>
      <c s="27" t="s">
        <v>55</v>
      </c>
      <c>
        <f>(M178*21)/100</f>
      </c>
      <c t="s">
        <v>27</v>
      </c>
    </row>
    <row r="179" spans="1:5" ht="12.75" customHeight="1">
      <c r="A179" s="30" t="s">
        <v>56</v>
      </c>
      <c r="E179" s="31" t="s">
        <v>572</v>
      </c>
    </row>
    <row r="180" spans="1:5" ht="12.75" customHeight="1">
      <c r="A180" s="30" t="s">
        <v>57</v>
      </c>
      <c r="E180" s="32" t="s">
        <v>4</v>
      </c>
    </row>
    <row r="181" spans="5:5" ht="12.75" customHeight="1">
      <c r="E181" s="31" t="s">
        <v>67</v>
      </c>
    </row>
    <row r="182" spans="1:16" ht="12.75" customHeight="1">
      <c r="A182" t="s">
        <v>50</v>
      </c>
      <c s="6" t="s">
        <v>194</v>
      </c>
      <c s="6" t="s">
        <v>573</v>
      </c>
      <c t="s">
        <v>4</v>
      </c>
      <c s="26" t="s">
        <v>574</v>
      </c>
      <c s="27" t="s">
        <v>98</v>
      </c>
      <c s="28">
        <v>15</v>
      </c>
      <c s="27">
        <v>0</v>
      </c>
      <c s="27">
        <f>ROUND(G182*H182,6)</f>
      </c>
      <c r="L182" s="29">
        <v>0</v>
      </c>
      <c s="24">
        <f>ROUND(ROUND(L182,2)*ROUND(G182,3),2)</f>
      </c>
      <c s="27" t="s">
        <v>55</v>
      </c>
      <c>
        <f>(M182*21)/100</f>
      </c>
      <c t="s">
        <v>27</v>
      </c>
    </row>
    <row r="183" spans="1:5" ht="12.75" customHeight="1">
      <c r="A183" s="30" t="s">
        <v>56</v>
      </c>
      <c r="E183" s="31" t="s">
        <v>574</v>
      </c>
    </row>
    <row r="184" spans="1:5" ht="12.75" customHeight="1">
      <c r="A184" s="30" t="s">
        <v>57</v>
      </c>
      <c r="E184" s="32" t="s">
        <v>4</v>
      </c>
    </row>
    <row r="185" spans="5:5" ht="12.75" customHeight="1">
      <c r="E185" s="31" t="s">
        <v>575</v>
      </c>
    </row>
    <row r="186" spans="1:16" ht="12.75" customHeight="1">
      <c r="A186" t="s">
        <v>50</v>
      </c>
      <c s="6" t="s">
        <v>197</v>
      </c>
      <c s="6" t="s">
        <v>576</v>
      </c>
      <c t="s">
        <v>4</v>
      </c>
      <c s="26" t="s">
        <v>577</v>
      </c>
      <c s="27" t="s">
        <v>264</v>
      </c>
      <c s="28">
        <v>8</v>
      </c>
      <c s="27">
        <v>0</v>
      </c>
      <c s="27">
        <f>ROUND(G186*H186,6)</f>
      </c>
      <c r="L186" s="29">
        <v>0</v>
      </c>
      <c s="24">
        <f>ROUND(ROUND(L186,2)*ROUND(G186,3),2)</f>
      </c>
      <c s="27" t="s">
        <v>55</v>
      </c>
      <c>
        <f>(M186*21)/100</f>
      </c>
      <c t="s">
        <v>27</v>
      </c>
    </row>
    <row r="187" spans="1:5" ht="12.75" customHeight="1">
      <c r="A187" s="30" t="s">
        <v>56</v>
      </c>
      <c r="E187" s="31" t="s">
        <v>577</v>
      </c>
    </row>
    <row r="188" spans="1:5" ht="12.75" customHeight="1">
      <c r="A188" s="30" t="s">
        <v>57</v>
      </c>
      <c r="E188" s="32" t="s">
        <v>4</v>
      </c>
    </row>
    <row r="189" spans="5:5" ht="12.75" customHeight="1">
      <c r="E189" s="31" t="s">
        <v>67</v>
      </c>
    </row>
    <row r="190" spans="1:16" ht="12.75" customHeight="1">
      <c r="A190" t="s">
        <v>50</v>
      </c>
      <c s="6" t="s">
        <v>200</v>
      </c>
      <c s="6" t="s">
        <v>578</v>
      </c>
      <c t="s">
        <v>4</v>
      </c>
      <c s="26" t="s">
        <v>579</v>
      </c>
      <c s="27" t="s">
        <v>98</v>
      </c>
      <c s="28">
        <v>1</v>
      </c>
      <c s="27">
        <v>0</v>
      </c>
      <c s="27">
        <f>ROUND(G190*H190,6)</f>
      </c>
      <c r="L190" s="29">
        <v>0</v>
      </c>
      <c s="24">
        <f>ROUND(ROUND(L190,2)*ROUND(G190,3),2)</f>
      </c>
      <c s="27" t="s">
        <v>55</v>
      </c>
      <c>
        <f>(M190*21)/100</f>
      </c>
      <c t="s">
        <v>27</v>
      </c>
    </row>
    <row r="191" spans="1:5" ht="12.75" customHeight="1">
      <c r="A191" s="30" t="s">
        <v>56</v>
      </c>
      <c r="E191" s="31" t="s">
        <v>579</v>
      </c>
    </row>
    <row r="192" spans="1:5" ht="12.75" customHeight="1">
      <c r="A192" s="30" t="s">
        <v>57</v>
      </c>
      <c r="E192" s="32" t="s">
        <v>4</v>
      </c>
    </row>
    <row r="193" spans="5:5" ht="12.75" customHeight="1">
      <c r="E193" s="31" t="s">
        <v>67</v>
      </c>
    </row>
    <row r="194" spans="1:16" ht="12.75" customHeight="1">
      <c r="A194" t="s">
        <v>50</v>
      </c>
      <c s="6" t="s">
        <v>203</v>
      </c>
      <c s="6" t="s">
        <v>580</v>
      </c>
      <c t="s">
        <v>4</v>
      </c>
      <c s="26" t="s">
        <v>581</v>
      </c>
      <c s="27" t="s">
        <v>98</v>
      </c>
      <c s="28">
        <v>1</v>
      </c>
      <c s="27">
        <v>0</v>
      </c>
      <c s="27">
        <f>ROUND(G194*H194,6)</f>
      </c>
      <c r="L194" s="29">
        <v>0</v>
      </c>
      <c s="24">
        <f>ROUND(ROUND(L194,2)*ROUND(G194,3),2)</f>
      </c>
      <c s="27" t="s">
        <v>55</v>
      </c>
      <c>
        <f>(M194*21)/100</f>
      </c>
      <c t="s">
        <v>27</v>
      </c>
    </row>
    <row r="195" spans="1:5" ht="12.75" customHeight="1">
      <c r="A195" s="30" t="s">
        <v>56</v>
      </c>
      <c r="E195" s="31" t="s">
        <v>581</v>
      </c>
    </row>
    <row r="196" spans="1:5" ht="12.75" customHeight="1">
      <c r="A196" s="30" t="s">
        <v>57</v>
      </c>
      <c r="E196" s="32" t="s">
        <v>4</v>
      </c>
    </row>
    <row r="197" spans="5:5" ht="12.75" customHeight="1">
      <c r="E197" s="31" t="s">
        <v>67</v>
      </c>
    </row>
    <row r="198" spans="1:16" ht="12.75" customHeight="1">
      <c r="A198" t="s">
        <v>50</v>
      </c>
      <c s="6" t="s">
        <v>206</v>
      </c>
      <c s="6" t="s">
        <v>582</v>
      </c>
      <c t="s">
        <v>4</v>
      </c>
      <c s="26" t="s">
        <v>583</v>
      </c>
      <c s="27" t="s">
        <v>98</v>
      </c>
      <c s="28">
        <v>1</v>
      </c>
      <c s="27">
        <v>0</v>
      </c>
      <c s="27">
        <f>ROUND(G198*H198,6)</f>
      </c>
      <c r="L198" s="29">
        <v>0</v>
      </c>
      <c s="24">
        <f>ROUND(ROUND(L198,2)*ROUND(G198,3),2)</f>
      </c>
      <c s="27" t="s">
        <v>55</v>
      </c>
      <c>
        <f>(M198*21)/100</f>
      </c>
      <c t="s">
        <v>27</v>
      </c>
    </row>
    <row r="199" spans="1:5" ht="12.75" customHeight="1">
      <c r="A199" s="30" t="s">
        <v>56</v>
      </c>
      <c r="E199" s="31" t="s">
        <v>583</v>
      </c>
    </row>
    <row r="200" spans="1:5" ht="12.75" customHeight="1">
      <c r="A200" s="30" t="s">
        <v>57</v>
      </c>
      <c r="E200" s="32" t="s">
        <v>4</v>
      </c>
    </row>
    <row r="201" spans="5:5" ht="12.75" customHeight="1">
      <c r="E201" s="31" t="s">
        <v>67</v>
      </c>
    </row>
    <row r="202" spans="1:16" ht="12.75" customHeight="1">
      <c r="A202" t="s">
        <v>50</v>
      </c>
      <c s="6" t="s">
        <v>209</v>
      </c>
      <c s="6" t="s">
        <v>584</v>
      </c>
      <c t="s">
        <v>4</v>
      </c>
      <c s="26" t="s">
        <v>585</v>
      </c>
      <c s="27" t="s">
        <v>98</v>
      </c>
      <c s="28">
        <v>1</v>
      </c>
      <c s="27">
        <v>0</v>
      </c>
      <c s="27">
        <f>ROUND(G202*H202,6)</f>
      </c>
      <c r="L202" s="29">
        <v>0</v>
      </c>
      <c s="24">
        <f>ROUND(ROUND(L202,2)*ROUND(G202,3),2)</f>
      </c>
      <c s="27" t="s">
        <v>55</v>
      </c>
      <c>
        <f>(M202*21)/100</f>
      </c>
      <c t="s">
        <v>27</v>
      </c>
    </row>
    <row r="203" spans="1:5" ht="12.75" customHeight="1">
      <c r="A203" s="30" t="s">
        <v>56</v>
      </c>
      <c r="E203" s="31" t="s">
        <v>585</v>
      </c>
    </row>
    <row r="204" spans="1:5" ht="12.75" customHeight="1">
      <c r="A204" s="30" t="s">
        <v>57</v>
      </c>
      <c r="E204" s="32" t="s">
        <v>4</v>
      </c>
    </row>
    <row r="205" spans="5:5" ht="12.75" customHeight="1">
      <c r="E205" s="31" t="s">
        <v>58</v>
      </c>
    </row>
    <row r="206" spans="1:13" ht="12.75" customHeight="1">
      <c r="A206" t="s">
        <v>47</v>
      </c>
      <c r="C206" s="7" t="s">
        <v>27</v>
      </c>
      <c r="E206" s="25" t="s">
        <v>586</v>
      </c>
      <c r="J206" s="24">
        <f>0</f>
      </c>
      <c s="24">
        <f>0</f>
      </c>
      <c s="24">
        <f>0+L207+L211+L215+L219+L223+L227+L231+L235+L239+L243+L247+L251+L255+L259+L263+L267+L271+L275+L279+L283+L287+L291+L295+L299+L303+L307+L311+L315+L319+L323+L327+L331+L335+L339+L343+L347+L351+L355+L359+L363+L367+L371+L375+L379+L383</f>
      </c>
      <c s="24">
        <f>0+M207+M211+M215+M219+M223+M227+M231+M235+M239+M243+M247+M251+M255+M259+M263+M267+M271+M275+M279+M283+M287+M291+M295+M299+M303+M307+M311+M315+M319+M323+M327+M331+M335+M339+M343+M347+M351+M355+M359+M363+M367+M371+M375+M379+M383</f>
      </c>
    </row>
    <row r="207" spans="1:16" ht="12.75" customHeight="1">
      <c r="A207" t="s">
        <v>50</v>
      </c>
      <c s="6" t="s">
        <v>212</v>
      </c>
      <c s="6" t="s">
        <v>587</v>
      </c>
      <c t="s">
        <v>4</v>
      </c>
      <c s="26" t="s">
        <v>588</v>
      </c>
      <c s="27" t="s">
        <v>98</v>
      </c>
      <c s="28">
        <v>1</v>
      </c>
      <c s="27">
        <v>0</v>
      </c>
      <c s="27">
        <f>ROUND(G207*H207,6)</f>
      </c>
      <c r="L207" s="29">
        <v>0</v>
      </c>
      <c s="24">
        <f>ROUND(ROUND(L207,2)*ROUND(G207,3),2)</f>
      </c>
      <c s="27" t="s">
        <v>55</v>
      </c>
      <c>
        <f>(M207*21)/100</f>
      </c>
      <c t="s">
        <v>27</v>
      </c>
    </row>
    <row r="208" spans="1:5" ht="12.75" customHeight="1">
      <c r="A208" s="30" t="s">
        <v>56</v>
      </c>
      <c r="E208" s="31" t="s">
        <v>588</v>
      </c>
    </row>
    <row r="209" spans="1:5" ht="12.75" customHeight="1">
      <c r="A209" s="30" t="s">
        <v>57</v>
      </c>
      <c r="E209" s="32" t="s">
        <v>4</v>
      </c>
    </row>
    <row r="210" spans="5:5" ht="12.75" customHeight="1">
      <c r="E210" s="31" t="s">
        <v>67</v>
      </c>
    </row>
    <row r="211" spans="1:16" ht="12.75" customHeight="1">
      <c r="A211" t="s">
        <v>50</v>
      </c>
      <c s="6" t="s">
        <v>215</v>
      </c>
      <c s="6" t="s">
        <v>589</v>
      </c>
      <c t="s">
        <v>4</v>
      </c>
      <c s="26" t="s">
        <v>590</v>
      </c>
      <c s="27" t="s">
        <v>98</v>
      </c>
      <c s="28">
        <v>1</v>
      </c>
      <c s="27">
        <v>0</v>
      </c>
      <c s="27">
        <f>ROUND(G211*H211,6)</f>
      </c>
      <c r="L211" s="29">
        <v>0</v>
      </c>
      <c s="24">
        <f>ROUND(ROUND(L211,2)*ROUND(G211,3),2)</f>
      </c>
      <c s="27" t="s">
        <v>55</v>
      </c>
      <c>
        <f>(M211*21)/100</f>
      </c>
      <c t="s">
        <v>27</v>
      </c>
    </row>
    <row r="212" spans="1:5" ht="12.75" customHeight="1">
      <c r="A212" s="30" t="s">
        <v>56</v>
      </c>
      <c r="E212" s="31" t="s">
        <v>590</v>
      </c>
    </row>
    <row r="213" spans="1:5" ht="12.75" customHeight="1">
      <c r="A213" s="30" t="s">
        <v>57</v>
      </c>
      <c r="E213" s="32" t="s">
        <v>4</v>
      </c>
    </row>
    <row r="214" spans="5:5" ht="12.75" customHeight="1">
      <c r="E214" s="31" t="s">
        <v>67</v>
      </c>
    </row>
    <row r="215" spans="1:16" ht="12.75" customHeight="1">
      <c r="A215" t="s">
        <v>50</v>
      </c>
      <c s="6" t="s">
        <v>218</v>
      </c>
      <c s="6" t="s">
        <v>494</v>
      </c>
      <c t="s">
        <v>4</v>
      </c>
      <c s="26" t="s">
        <v>495</v>
      </c>
      <c s="27" t="s">
        <v>496</v>
      </c>
      <c s="28">
        <v>1</v>
      </c>
      <c s="27">
        <v>0</v>
      </c>
      <c s="27">
        <f>ROUND(G215*H215,6)</f>
      </c>
      <c r="L215" s="29">
        <v>0</v>
      </c>
      <c s="24">
        <f>ROUND(ROUND(L215,2)*ROUND(G215,3),2)</f>
      </c>
      <c s="27" t="s">
        <v>55</v>
      </c>
      <c>
        <f>(M215*21)/100</f>
      </c>
      <c t="s">
        <v>27</v>
      </c>
    </row>
    <row r="216" spans="1:5" ht="12.75" customHeight="1">
      <c r="A216" s="30" t="s">
        <v>56</v>
      </c>
      <c r="E216" s="31" t="s">
        <v>495</v>
      </c>
    </row>
    <row r="217" spans="1:5" ht="12.75" customHeight="1">
      <c r="A217" s="30" t="s">
        <v>57</v>
      </c>
      <c r="E217" s="32" t="s">
        <v>4</v>
      </c>
    </row>
    <row r="218" spans="5:5" ht="12.75" customHeight="1">
      <c r="E218" s="31" t="s">
        <v>497</v>
      </c>
    </row>
    <row r="219" spans="1:16" ht="12.75" customHeight="1">
      <c r="A219" t="s">
        <v>50</v>
      </c>
      <c s="6" t="s">
        <v>221</v>
      </c>
      <c s="6" t="s">
        <v>591</v>
      </c>
      <c t="s">
        <v>4</v>
      </c>
      <c s="26" t="s">
        <v>592</v>
      </c>
      <c s="27" t="s">
        <v>98</v>
      </c>
      <c s="28">
        <v>1</v>
      </c>
      <c s="27">
        <v>0</v>
      </c>
      <c s="27">
        <f>ROUND(G219*H219,6)</f>
      </c>
      <c r="L219" s="29">
        <v>0</v>
      </c>
      <c s="24">
        <f>ROUND(ROUND(L219,2)*ROUND(G219,3),2)</f>
      </c>
      <c s="27" t="s">
        <v>55</v>
      </c>
      <c>
        <f>(M219*21)/100</f>
      </c>
      <c t="s">
        <v>27</v>
      </c>
    </row>
    <row r="220" spans="1:5" ht="12.75" customHeight="1">
      <c r="A220" s="30" t="s">
        <v>56</v>
      </c>
      <c r="E220" s="31" t="s">
        <v>592</v>
      </c>
    </row>
    <row r="221" spans="1:5" ht="12.75" customHeight="1">
      <c r="A221" s="30" t="s">
        <v>57</v>
      </c>
      <c r="E221" s="32" t="s">
        <v>4</v>
      </c>
    </row>
    <row r="222" spans="5:5" ht="12.75" customHeight="1">
      <c r="E222" s="31" t="s">
        <v>67</v>
      </c>
    </row>
    <row r="223" spans="1:16" ht="12.75" customHeight="1">
      <c r="A223" t="s">
        <v>50</v>
      </c>
      <c s="6" t="s">
        <v>224</v>
      </c>
      <c s="6" t="s">
        <v>593</v>
      </c>
      <c t="s">
        <v>4</v>
      </c>
      <c s="26" t="s">
        <v>594</v>
      </c>
      <c s="27" t="s">
        <v>98</v>
      </c>
      <c s="28">
        <v>1</v>
      </c>
      <c s="27">
        <v>0</v>
      </c>
      <c s="27">
        <f>ROUND(G223*H223,6)</f>
      </c>
      <c r="L223" s="29">
        <v>0</v>
      </c>
      <c s="24">
        <f>ROUND(ROUND(L223,2)*ROUND(G223,3),2)</f>
      </c>
      <c s="27" t="s">
        <v>55</v>
      </c>
      <c>
        <f>(M223*21)/100</f>
      </c>
      <c t="s">
        <v>27</v>
      </c>
    </row>
    <row r="224" spans="1:5" ht="12.75" customHeight="1">
      <c r="A224" s="30" t="s">
        <v>56</v>
      </c>
      <c r="E224" s="31" t="s">
        <v>594</v>
      </c>
    </row>
    <row r="225" spans="1:5" ht="12.75" customHeight="1">
      <c r="A225" s="30" t="s">
        <v>57</v>
      </c>
      <c r="E225" s="32" t="s">
        <v>4</v>
      </c>
    </row>
    <row r="226" spans="5:5" ht="12.75" customHeight="1">
      <c r="E226" s="31" t="s">
        <v>67</v>
      </c>
    </row>
    <row r="227" spans="1:16" ht="12.75" customHeight="1">
      <c r="A227" t="s">
        <v>50</v>
      </c>
      <c s="6" t="s">
        <v>227</v>
      </c>
      <c s="6" t="s">
        <v>595</v>
      </c>
      <c t="s">
        <v>4</v>
      </c>
      <c s="26" t="s">
        <v>596</v>
      </c>
      <c s="27" t="s">
        <v>98</v>
      </c>
      <c s="28">
        <v>1</v>
      </c>
      <c s="27">
        <v>0</v>
      </c>
      <c s="27">
        <f>ROUND(G227*H227,6)</f>
      </c>
      <c r="L227" s="29">
        <v>0</v>
      </c>
      <c s="24">
        <f>ROUND(ROUND(L227,2)*ROUND(G227,3),2)</f>
      </c>
      <c s="27" t="s">
        <v>55</v>
      </c>
      <c>
        <f>(M227*21)/100</f>
      </c>
      <c t="s">
        <v>27</v>
      </c>
    </row>
    <row r="228" spans="1:5" ht="12.75" customHeight="1">
      <c r="A228" s="30" t="s">
        <v>56</v>
      </c>
      <c r="E228" s="31" t="s">
        <v>596</v>
      </c>
    </row>
    <row r="229" spans="1:5" ht="12.75" customHeight="1">
      <c r="A229" s="30" t="s">
        <v>57</v>
      </c>
      <c r="E229" s="32" t="s">
        <v>4</v>
      </c>
    </row>
    <row r="230" spans="5:5" ht="12.75" customHeight="1">
      <c r="E230" s="31" t="s">
        <v>67</v>
      </c>
    </row>
    <row r="231" spans="1:16" ht="12.75" customHeight="1">
      <c r="A231" t="s">
        <v>50</v>
      </c>
      <c s="6" t="s">
        <v>230</v>
      </c>
      <c s="6" t="s">
        <v>597</v>
      </c>
      <c t="s">
        <v>4</v>
      </c>
      <c s="26" t="s">
        <v>598</v>
      </c>
      <c s="27" t="s">
        <v>98</v>
      </c>
      <c s="28">
        <v>1</v>
      </c>
      <c s="27">
        <v>0</v>
      </c>
      <c s="27">
        <f>ROUND(G231*H231,6)</f>
      </c>
      <c r="L231" s="29">
        <v>0</v>
      </c>
      <c s="24">
        <f>ROUND(ROUND(L231,2)*ROUND(G231,3),2)</f>
      </c>
      <c s="27" t="s">
        <v>55</v>
      </c>
      <c>
        <f>(M231*21)/100</f>
      </c>
      <c t="s">
        <v>27</v>
      </c>
    </row>
    <row r="232" spans="1:5" ht="12.75" customHeight="1">
      <c r="A232" s="30" t="s">
        <v>56</v>
      </c>
      <c r="E232" s="31" t="s">
        <v>598</v>
      </c>
    </row>
    <row r="233" spans="1:5" ht="12.75" customHeight="1">
      <c r="A233" s="30" t="s">
        <v>57</v>
      </c>
      <c r="E233" s="32" t="s">
        <v>4</v>
      </c>
    </row>
    <row r="234" spans="5:5" ht="12.75" customHeight="1">
      <c r="E234" s="31" t="s">
        <v>67</v>
      </c>
    </row>
    <row r="235" spans="1:16" ht="12.75" customHeight="1">
      <c r="A235" t="s">
        <v>50</v>
      </c>
      <c s="6" t="s">
        <v>233</v>
      </c>
      <c s="6" t="s">
        <v>599</v>
      </c>
      <c t="s">
        <v>4</v>
      </c>
      <c s="26" t="s">
        <v>600</v>
      </c>
      <c s="27" t="s">
        <v>98</v>
      </c>
      <c s="28">
        <v>1</v>
      </c>
      <c s="27">
        <v>0</v>
      </c>
      <c s="27">
        <f>ROUND(G235*H235,6)</f>
      </c>
      <c r="L235" s="29">
        <v>0</v>
      </c>
      <c s="24">
        <f>ROUND(ROUND(L235,2)*ROUND(G235,3),2)</f>
      </c>
      <c s="27" t="s">
        <v>55</v>
      </c>
      <c>
        <f>(M235*21)/100</f>
      </c>
      <c t="s">
        <v>27</v>
      </c>
    </row>
    <row r="236" spans="1:5" ht="12.75" customHeight="1">
      <c r="A236" s="30" t="s">
        <v>56</v>
      </c>
      <c r="E236" s="31" t="s">
        <v>600</v>
      </c>
    </row>
    <row r="237" spans="1:5" ht="12.75" customHeight="1">
      <c r="A237" s="30" t="s">
        <v>57</v>
      </c>
      <c r="E237" s="32" t="s">
        <v>4</v>
      </c>
    </row>
    <row r="238" spans="5:5" ht="12.75" customHeight="1">
      <c r="E238" s="31" t="s">
        <v>67</v>
      </c>
    </row>
    <row r="239" spans="1:16" ht="12.75" customHeight="1">
      <c r="A239" t="s">
        <v>50</v>
      </c>
      <c s="6" t="s">
        <v>236</v>
      </c>
      <c s="6" t="s">
        <v>601</v>
      </c>
      <c t="s">
        <v>4</v>
      </c>
      <c s="26" t="s">
        <v>602</v>
      </c>
      <c s="27" t="s">
        <v>98</v>
      </c>
      <c s="28">
        <v>1</v>
      </c>
      <c s="27">
        <v>0</v>
      </c>
      <c s="27">
        <f>ROUND(G239*H239,6)</f>
      </c>
      <c r="L239" s="29">
        <v>0</v>
      </c>
      <c s="24">
        <f>ROUND(ROUND(L239,2)*ROUND(G239,3),2)</f>
      </c>
      <c s="27" t="s">
        <v>55</v>
      </c>
      <c>
        <f>(M239*21)/100</f>
      </c>
      <c t="s">
        <v>27</v>
      </c>
    </row>
    <row r="240" spans="1:5" ht="12.75" customHeight="1">
      <c r="A240" s="30" t="s">
        <v>56</v>
      </c>
      <c r="E240" s="31" t="s">
        <v>602</v>
      </c>
    </row>
    <row r="241" spans="1:5" ht="12.75" customHeight="1">
      <c r="A241" s="30" t="s">
        <v>57</v>
      </c>
      <c r="E241" s="32" t="s">
        <v>4</v>
      </c>
    </row>
    <row r="242" spans="5:5" ht="12.75" customHeight="1">
      <c r="E242" s="31" t="s">
        <v>67</v>
      </c>
    </row>
    <row r="243" spans="1:16" ht="12.75" customHeight="1">
      <c r="A243" t="s">
        <v>50</v>
      </c>
      <c s="6" t="s">
        <v>239</v>
      </c>
      <c s="6" t="s">
        <v>546</v>
      </c>
      <c t="s">
        <v>4</v>
      </c>
      <c s="26" t="s">
        <v>603</v>
      </c>
      <c s="27" t="s">
        <v>98</v>
      </c>
      <c s="28">
        <v>2</v>
      </c>
      <c s="27">
        <v>0</v>
      </c>
      <c s="27">
        <f>ROUND(G243*H243,6)</f>
      </c>
      <c r="L243" s="29">
        <v>0</v>
      </c>
      <c s="24">
        <f>ROUND(ROUND(L243,2)*ROUND(G243,3),2)</f>
      </c>
      <c s="27" t="s">
        <v>55</v>
      </c>
      <c>
        <f>(M243*21)/100</f>
      </c>
      <c t="s">
        <v>27</v>
      </c>
    </row>
    <row r="244" spans="1:5" ht="12.75" customHeight="1">
      <c r="A244" s="30" t="s">
        <v>56</v>
      </c>
      <c r="E244" s="31" t="s">
        <v>603</v>
      </c>
    </row>
    <row r="245" spans="1:5" ht="12.75" customHeight="1">
      <c r="A245" s="30" t="s">
        <v>57</v>
      </c>
      <c r="E245" s="32" t="s">
        <v>4</v>
      </c>
    </row>
    <row r="246" spans="5:5" ht="12.75" customHeight="1">
      <c r="E246" s="31" t="s">
        <v>497</v>
      </c>
    </row>
    <row r="247" spans="1:16" ht="12.75" customHeight="1">
      <c r="A247" t="s">
        <v>50</v>
      </c>
      <c s="6" t="s">
        <v>243</v>
      </c>
      <c s="6" t="s">
        <v>604</v>
      </c>
      <c t="s">
        <v>4</v>
      </c>
      <c s="26" t="s">
        <v>605</v>
      </c>
      <c s="27" t="s">
        <v>98</v>
      </c>
      <c s="28">
        <v>1</v>
      </c>
      <c s="27">
        <v>0</v>
      </c>
      <c s="27">
        <f>ROUND(G247*H247,6)</f>
      </c>
      <c r="L247" s="29">
        <v>0</v>
      </c>
      <c s="24">
        <f>ROUND(ROUND(L247,2)*ROUND(G247,3),2)</f>
      </c>
      <c s="27" t="s">
        <v>55</v>
      </c>
      <c>
        <f>(M247*21)/100</f>
      </c>
      <c t="s">
        <v>27</v>
      </c>
    </row>
    <row r="248" spans="1:5" ht="12.75" customHeight="1">
      <c r="A248" s="30" t="s">
        <v>56</v>
      </c>
      <c r="E248" s="31" t="s">
        <v>605</v>
      </c>
    </row>
    <row r="249" spans="1:5" ht="12.75" customHeight="1">
      <c r="A249" s="30" t="s">
        <v>57</v>
      </c>
      <c r="E249" s="32" t="s">
        <v>4</v>
      </c>
    </row>
    <row r="250" spans="5:5" ht="12.75" customHeight="1">
      <c r="E250" s="31" t="s">
        <v>67</v>
      </c>
    </row>
    <row r="251" spans="1:16" ht="12.75" customHeight="1">
      <c r="A251" t="s">
        <v>50</v>
      </c>
      <c s="6" t="s">
        <v>246</v>
      </c>
      <c s="6" t="s">
        <v>606</v>
      </c>
      <c t="s">
        <v>4</v>
      </c>
      <c s="26" t="s">
        <v>607</v>
      </c>
      <c s="27" t="s">
        <v>98</v>
      </c>
      <c s="28">
        <v>1</v>
      </c>
      <c s="27">
        <v>0</v>
      </c>
      <c s="27">
        <f>ROUND(G251*H251,6)</f>
      </c>
      <c r="L251" s="29">
        <v>0</v>
      </c>
      <c s="24">
        <f>ROUND(ROUND(L251,2)*ROUND(G251,3),2)</f>
      </c>
      <c s="27" t="s">
        <v>55</v>
      </c>
      <c>
        <f>(M251*21)/100</f>
      </c>
      <c t="s">
        <v>27</v>
      </c>
    </row>
    <row r="252" spans="1:5" ht="12.75" customHeight="1">
      <c r="A252" s="30" t="s">
        <v>56</v>
      </c>
      <c r="E252" s="31" t="s">
        <v>607</v>
      </c>
    </row>
    <row r="253" spans="1:5" ht="12.75" customHeight="1">
      <c r="A253" s="30" t="s">
        <v>57</v>
      </c>
      <c r="E253" s="32" t="s">
        <v>4</v>
      </c>
    </row>
    <row r="254" spans="5:5" ht="12.75" customHeight="1">
      <c r="E254" s="31" t="s">
        <v>67</v>
      </c>
    </row>
    <row r="255" spans="1:16" ht="12.75" customHeight="1">
      <c r="A255" t="s">
        <v>50</v>
      </c>
      <c s="6" t="s">
        <v>249</v>
      </c>
      <c s="6" t="s">
        <v>608</v>
      </c>
      <c t="s">
        <v>4</v>
      </c>
      <c s="26" t="s">
        <v>609</v>
      </c>
      <c s="27" t="s">
        <v>98</v>
      </c>
      <c s="28">
        <v>1</v>
      </c>
      <c s="27">
        <v>0</v>
      </c>
      <c s="27">
        <f>ROUND(G255*H255,6)</f>
      </c>
      <c r="L255" s="29">
        <v>0</v>
      </c>
      <c s="24">
        <f>ROUND(ROUND(L255,2)*ROUND(G255,3),2)</f>
      </c>
      <c s="27" t="s">
        <v>55</v>
      </c>
      <c>
        <f>(M255*21)/100</f>
      </c>
      <c t="s">
        <v>27</v>
      </c>
    </row>
    <row r="256" spans="1:5" ht="12.75" customHeight="1">
      <c r="A256" s="30" t="s">
        <v>56</v>
      </c>
      <c r="E256" s="31" t="s">
        <v>609</v>
      </c>
    </row>
    <row r="257" spans="1:5" ht="12.75" customHeight="1">
      <c r="A257" s="30" t="s">
        <v>57</v>
      </c>
      <c r="E257" s="32" t="s">
        <v>4</v>
      </c>
    </row>
    <row r="258" spans="5:5" ht="12.75" customHeight="1">
      <c r="E258" s="31" t="s">
        <v>67</v>
      </c>
    </row>
    <row r="259" spans="1:16" ht="12.75" customHeight="1">
      <c r="A259" t="s">
        <v>50</v>
      </c>
      <c s="6" t="s">
        <v>252</v>
      </c>
      <c s="6" t="s">
        <v>610</v>
      </c>
      <c t="s">
        <v>4</v>
      </c>
      <c s="26" t="s">
        <v>611</v>
      </c>
      <c s="27" t="s">
        <v>98</v>
      </c>
      <c s="28">
        <v>1</v>
      </c>
      <c s="27">
        <v>0</v>
      </c>
      <c s="27">
        <f>ROUND(G259*H259,6)</f>
      </c>
      <c r="L259" s="29">
        <v>0</v>
      </c>
      <c s="24">
        <f>ROUND(ROUND(L259,2)*ROUND(G259,3),2)</f>
      </c>
      <c s="27" t="s">
        <v>55</v>
      </c>
      <c>
        <f>(M259*21)/100</f>
      </c>
      <c t="s">
        <v>27</v>
      </c>
    </row>
    <row r="260" spans="1:5" ht="12.75" customHeight="1">
      <c r="A260" s="30" t="s">
        <v>56</v>
      </c>
      <c r="E260" s="31" t="s">
        <v>611</v>
      </c>
    </row>
    <row r="261" spans="1:5" ht="12.75" customHeight="1">
      <c r="A261" s="30" t="s">
        <v>57</v>
      </c>
      <c r="E261" s="32" t="s">
        <v>4</v>
      </c>
    </row>
    <row r="262" spans="5:5" ht="12.75" customHeight="1">
      <c r="E262" s="31" t="s">
        <v>67</v>
      </c>
    </row>
    <row r="263" spans="1:16" ht="12.75" customHeight="1">
      <c r="A263" t="s">
        <v>50</v>
      </c>
      <c s="6" t="s">
        <v>255</v>
      </c>
      <c s="6" t="s">
        <v>612</v>
      </c>
      <c t="s">
        <v>4</v>
      </c>
      <c s="26" t="s">
        <v>613</v>
      </c>
      <c s="27" t="s">
        <v>98</v>
      </c>
      <c s="28">
        <v>34</v>
      </c>
      <c s="27">
        <v>0</v>
      </c>
      <c s="27">
        <f>ROUND(G263*H263,6)</f>
      </c>
      <c r="L263" s="29">
        <v>0</v>
      </c>
      <c s="24">
        <f>ROUND(ROUND(L263,2)*ROUND(G263,3),2)</f>
      </c>
      <c s="27" t="s">
        <v>55</v>
      </c>
      <c>
        <f>(M263*21)/100</f>
      </c>
      <c t="s">
        <v>27</v>
      </c>
    </row>
    <row r="264" spans="1:5" ht="12.75" customHeight="1">
      <c r="A264" s="30" t="s">
        <v>56</v>
      </c>
      <c r="E264" s="31" t="s">
        <v>613</v>
      </c>
    </row>
    <row r="265" spans="1:5" ht="12.75" customHeight="1">
      <c r="A265" s="30" t="s">
        <v>57</v>
      </c>
      <c r="E265" s="32" t="s">
        <v>4</v>
      </c>
    </row>
    <row r="266" spans="5:5" ht="12.75" customHeight="1">
      <c r="E266" s="31" t="s">
        <v>67</v>
      </c>
    </row>
    <row r="267" spans="1:16" ht="12.75" customHeight="1">
      <c r="A267" t="s">
        <v>50</v>
      </c>
      <c s="6" t="s">
        <v>258</v>
      </c>
      <c s="6" t="s">
        <v>614</v>
      </c>
      <c t="s">
        <v>4</v>
      </c>
      <c s="26" t="s">
        <v>615</v>
      </c>
      <c s="27" t="s">
        <v>98</v>
      </c>
      <c s="28">
        <v>2</v>
      </c>
      <c s="27">
        <v>0</v>
      </c>
      <c s="27">
        <f>ROUND(G267*H267,6)</f>
      </c>
      <c r="L267" s="29">
        <v>0</v>
      </c>
      <c s="24">
        <f>ROUND(ROUND(L267,2)*ROUND(G267,3),2)</f>
      </c>
      <c s="27" t="s">
        <v>55</v>
      </c>
      <c>
        <f>(M267*21)/100</f>
      </c>
      <c t="s">
        <v>27</v>
      </c>
    </row>
    <row r="268" spans="1:5" ht="12.75" customHeight="1">
      <c r="A268" s="30" t="s">
        <v>56</v>
      </c>
      <c r="E268" s="31" t="s">
        <v>615</v>
      </c>
    </row>
    <row r="269" spans="1:5" ht="12.75" customHeight="1">
      <c r="A269" s="30" t="s">
        <v>57</v>
      </c>
      <c r="E269" s="32" t="s">
        <v>4</v>
      </c>
    </row>
    <row r="270" spans="5:5" ht="12.75" customHeight="1">
      <c r="E270" s="31" t="s">
        <v>67</v>
      </c>
    </row>
    <row r="271" spans="1:16" ht="12.75" customHeight="1">
      <c r="A271" t="s">
        <v>50</v>
      </c>
      <c s="6" t="s">
        <v>261</v>
      </c>
      <c s="6" t="s">
        <v>616</v>
      </c>
      <c t="s">
        <v>4</v>
      </c>
      <c s="26" t="s">
        <v>617</v>
      </c>
      <c s="27" t="s">
        <v>98</v>
      </c>
      <c s="28">
        <v>3</v>
      </c>
      <c s="27">
        <v>0</v>
      </c>
      <c s="27">
        <f>ROUND(G271*H271,6)</f>
      </c>
      <c r="L271" s="29">
        <v>0</v>
      </c>
      <c s="24">
        <f>ROUND(ROUND(L271,2)*ROUND(G271,3),2)</f>
      </c>
      <c s="27" t="s">
        <v>55</v>
      </c>
      <c>
        <f>(M271*21)/100</f>
      </c>
      <c t="s">
        <v>27</v>
      </c>
    </row>
    <row r="272" spans="1:5" ht="12.75" customHeight="1">
      <c r="A272" s="30" t="s">
        <v>56</v>
      </c>
      <c r="E272" s="31" t="s">
        <v>617</v>
      </c>
    </row>
    <row r="273" spans="1:5" ht="12.75" customHeight="1">
      <c r="A273" s="30" t="s">
        <v>57</v>
      </c>
      <c r="E273" s="32" t="s">
        <v>4</v>
      </c>
    </row>
    <row r="274" spans="5:5" ht="12.75" customHeight="1">
      <c r="E274" s="31" t="s">
        <v>67</v>
      </c>
    </row>
    <row r="275" spans="1:16" ht="12.75" customHeight="1">
      <c r="A275" t="s">
        <v>50</v>
      </c>
      <c s="6" t="s">
        <v>265</v>
      </c>
      <c s="6" t="s">
        <v>618</v>
      </c>
      <c t="s">
        <v>4</v>
      </c>
      <c s="26" t="s">
        <v>619</v>
      </c>
      <c s="27" t="s">
        <v>98</v>
      </c>
      <c s="28">
        <v>39</v>
      </c>
      <c s="27">
        <v>0</v>
      </c>
      <c s="27">
        <f>ROUND(G275*H275,6)</f>
      </c>
      <c r="L275" s="29">
        <v>0</v>
      </c>
      <c s="24">
        <f>ROUND(ROUND(L275,2)*ROUND(G275,3),2)</f>
      </c>
      <c s="27" t="s">
        <v>55</v>
      </c>
      <c>
        <f>(M275*21)/100</f>
      </c>
      <c t="s">
        <v>27</v>
      </c>
    </row>
    <row r="276" spans="1:5" ht="12.75" customHeight="1">
      <c r="A276" s="30" t="s">
        <v>56</v>
      </c>
      <c r="E276" s="31" t="s">
        <v>619</v>
      </c>
    </row>
    <row r="277" spans="1:5" ht="12.75" customHeight="1">
      <c r="A277" s="30" t="s">
        <v>57</v>
      </c>
      <c r="E277" s="32" t="s">
        <v>4</v>
      </c>
    </row>
    <row r="278" spans="5:5" ht="12.75" customHeight="1">
      <c r="E278" s="31" t="s">
        <v>67</v>
      </c>
    </row>
    <row r="279" spans="1:16" ht="12.75" customHeight="1">
      <c r="A279" t="s">
        <v>50</v>
      </c>
      <c s="6" t="s">
        <v>370</v>
      </c>
      <c s="6" t="s">
        <v>620</v>
      </c>
      <c t="s">
        <v>4</v>
      </c>
      <c s="26" t="s">
        <v>621</v>
      </c>
      <c s="27" t="s">
        <v>554</v>
      </c>
      <c s="28">
        <v>0.8</v>
      </c>
      <c s="27">
        <v>0</v>
      </c>
      <c s="27">
        <f>ROUND(G279*H279,6)</f>
      </c>
      <c r="L279" s="29">
        <v>0</v>
      </c>
      <c s="24">
        <f>ROUND(ROUND(L279,2)*ROUND(G279,3),2)</f>
      </c>
      <c s="27" t="s">
        <v>55</v>
      </c>
      <c>
        <f>(M279*21)/100</f>
      </c>
      <c t="s">
        <v>27</v>
      </c>
    </row>
    <row r="280" spans="1:5" ht="12.75" customHeight="1">
      <c r="A280" s="30" t="s">
        <v>56</v>
      </c>
      <c r="E280" s="31" t="s">
        <v>621</v>
      </c>
    </row>
    <row r="281" spans="1:5" ht="12.75" customHeight="1">
      <c r="A281" s="30" t="s">
        <v>57</v>
      </c>
      <c r="E281" s="32" t="s">
        <v>4</v>
      </c>
    </row>
    <row r="282" spans="5:5" ht="12.75" customHeight="1">
      <c r="E282" s="31" t="s">
        <v>67</v>
      </c>
    </row>
    <row r="283" spans="1:16" ht="12.75" customHeight="1">
      <c r="A283" t="s">
        <v>50</v>
      </c>
      <c s="6" t="s">
        <v>373</v>
      </c>
      <c s="6" t="s">
        <v>622</v>
      </c>
      <c t="s">
        <v>4</v>
      </c>
      <c s="26" t="s">
        <v>623</v>
      </c>
      <c s="27" t="s">
        <v>554</v>
      </c>
      <c s="28">
        <v>0.8</v>
      </c>
      <c s="27">
        <v>0</v>
      </c>
      <c s="27">
        <f>ROUND(G283*H283,6)</f>
      </c>
      <c r="L283" s="29">
        <v>0</v>
      </c>
      <c s="24">
        <f>ROUND(ROUND(L283,2)*ROUND(G283,3),2)</f>
      </c>
      <c s="27" t="s">
        <v>55</v>
      </c>
      <c>
        <f>(M283*21)/100</f>
      </c>
      <c t="s">
        <v>27</v>
      </c>
    </row>
    <row r="284" spans="1:5" ht="12.75" customHeight="1">
      <c r="A284" s="30" t="s">
        <v>56</v>
      </c>
      <c r="E284" s="31" t="s">
        <v>623</v>
      </c>
    </row>
    <row r="285" spans="1:5" ht="12.75" customHeight="1">
      <c r="A285" s="30" t="s">
        <v>57</v>
      </c>
      <c r="E285" s="32" t="s">
        <v>4</v>
      </c>
    </row>
    <row r="286" spans="5:5" ht="12.75" customHeight="1">
      <c r="E286" s="31" t="s">
        <v>67</v>
      </c>
    </row>
    <row r="287" spans="1:16" ht="12.75" customHeight="1">
      <c r="A287" t="s">
        <v>50</v>
      </c>
      <c s="6" t="s">
        <v>376</v>
      </c>
      <c s="6" t="s">
        <v>624</v>
      </c>
      <c t="s">
        <v>4</v>
      </c>
      <c s="26" t="s">
        <v>625</v>
      </c>
      <c s="27" t="s">
        <v>554</v>
      </c>
      <c s="28">
        <v>0.45</v>
      </c>
      <c s="27">
        <v>0</v>
      </c>
      <c s="27">
        <f>ROUND(G287*H287,6)</f>
      </c>
      <c r="L287" s="29">
        <v>0</v>
      </c>
      <c s="24">
        <f>ROUND(ROUND(L287,2)*ROUND(G287,3),2)</f>
      </c>
      <c s="27" t="s">
        <v>55</v>
      </c>
      <c>
        <f>(M287*21)/100</f>
      </c>
      <c t="s">
        <v>27</v>
      </c>
    </row>
    <row r="288" spans="1:5" ht="12.75" customHeight="1">
      <c r="A288" s="30" t="s">
        <v>56</v>
      </c>
      <c r="E288" s="31" t="s">
        <v>625</v>
      </c>
    </row>
    <row r="289" spans="1:5" ht="12.75" customHeight="1">
      <c r="A289" s="30" t="s">
        <v>57</v>
      </c>
      <c r="E289" s="32" t="s">
        <v>4</v>
      </c>
    </row>
    <row r="290" spans="5:5" ht="12.75" customHeight="1">
      <c r="E290" s="31" t="s">
        <v>67</v>
      </c>
    </row>
    <row r="291" spans="1:16" ht="12.75" customHeight="1">
      <c r="A291" t="s">
        <v>50</v>
      </c>
      <c s="6" t="s">
        <v>379</v>
      </c>
      <c s="6" t="s">
        <v>626</v>
      </c>
      <c t="s">
        <v>4</v>
      </c>
      <c s="26" t="s">
        <v>627</v>
      </c>
      <c s="27" t="s">
        <v>554</v>
      </c>
      <c s="28">
        <v>0.45</v>
      </c>
      <c s="27">
        <v>0</v>
      </c>
      <c s="27">
        <f>ROUND(G291*H291,6)</f>
      </c>
      <c r="L291" s="29">
        <v>0</v>
      </c>
      <c s="24">
        <f>ROUND(ROUND(L291,2)*ROUND(G291,3),2)</f>
      </c>
      <c s="27" t="s">
        <v>55</v>
      </c>
      <c>
        <f>(M291*21)/100</f>
      </c>
      <c t="s">
        <v>27</v>
      </c>
    </row>
    <row r="292" spans="1:5" ht="12.75" customHeight="1">
      <c r="A292" s="30" t="s">
        <v>56</v>
      </c>
      <c r="E292" s="31" t="s">
        <v>627</v>
      </c>
    </row>
    <row r="293" spans="1:5" ht="12.75" customHeight="1">
      <c r="A293" s="30" t="s">
        <v>57</v>
      </c>
      <c r="E293" s="32" t="s">
        <v>4</v>
      </c>
    </row>
    <row r="294" spans="5:5" ht="12.75" customHeight="1">
      <c r="E294" s="31" t="s">
        <v>67</v>
      </c>
    </row>
    <row r="295" spans="1:16" ht="12.75" customHeight="1">
      <c r="A295" t="s">
        <v>50</v>
      </c>
      <c s="6" t="s">
        <v>382</v>
      </c>
      <c s="6" t="s">
        <v>628</v>
      </c>
      <c t="s">
        <v>4</v>
      </c>
      <c s="26" t="s">
        <v>629</v>
      </c>
      <c s="27" t="s">
        <v>630</v>
      </c>
      <c s="28">
        <v>0.06</v>
      </c>
      <c s="27">
        <v>0</v>
      </c>
      <c s="27">
        <f>ROUND(G295*H295,6)</f>
      </c>
      <c r="L295" s="29">
        <v>0</v>
      </c>
      <c s="24">
        <f>ROUND(ROUND(L295,2)*ROUND(G295,3),2)</f>
      </c>
      <c s="27" t="s">
        <v>55</v>
      </c>
      <c>
        <f>(M295*21)/100</f>
      </c>
      <c t="s">
        <v>27</v>
      </c>
    </row>
    <row r="296" spans="1:5" ht="12.75" customHeight="1">
      <c r="A296" s="30" t="s">
        <v>56</v>
      </c>
      <c r="E296" s="31" t="s">
        <v>629</v>
      </c>
    </row>
    <row r="297" spans="1:5" ht="12.75" customHeight="1">
      <c r="A297" s="30" t="s">
        <v>57</v>
      </c>
      <c r="E297" s="32" t="s">
        <v>4</v>
      </c>
    </row>
    <row r="298" spans="5:5" ht="12.75" customHeight="1">
      <c r="E298" s="31" t="s">
        <v>67</v>
      </c>
    </row>
    <row r="299" spans="1:16" ht="12.75" customHeight="1">
      <c r="A299" t="s">
        <v>50</v>
      </c>
      <c s="6" t="s">
        <v>385</v>
      </c>
      <c s="6" t="s">
        <v>631</v>
      </c>
      <c t="s">
        <v>4</v>
      </c>
      <c s="26" t="s">
        <v>632</v>
      </c>
      <c s="27" t="s">
        <v>630</v>
      </c>
      <c s="28">
        <v>0.06</v>
      </c>
      <c s="27">
        <v>0</v>
      </c>
      <c s="27">
        <f>ROUND(G299*H299,6)</f>
      </c>
      <c r="L299" s="29">
        <v>0</v>
      </c>
      <c s="24">
        <f>ROUND(ROUND(L299,2)*ROUND(G299,3),2)</f>
      </c>
      <c s="27" t="s">
        <v>55</v>
      </c>
      <c>
        <f>(M299*21)/100</f>
      </c>
      <c t="s">
        <v>27</v>
      </c>
    </row>
    <row r="300" spans="1:5" ht="12.75" customHeight="1">
      <c r="A300" s="30" t="s">
        <v>56</v>
      </c>
      <c r="E300" s="31" t="s">
        <v>632</v>
      </c>
    </row>
    <row r="301" spans="1:5" ht="12.75" customHeight="1">
      <c r="A301" s="30" t="s">
        <v>57</v>
      </c>
      <c r="E301" s="32" t="s">
        <v>4</v>
      </c>
    </row>
    <row r="302" spans="5:5" ht="12.75" customHeight="1">
      <c r="E302" s="31" t="s">
        <v>67</v>
      </c>
    </row>
    <row r="303" spans="1:16" ht="12.75" customHeight="1">
      <c r="A303" t="s">
        <v>50</v>
      </c>
      <c s="6" t="s">
        <v>386</v>
      </c>
      <c s="6" t="s">
        <v>552</v>
      </c>
      <c t="s">
        <v>4</v>
      </c>
      <c s="26" t="s">
        <v>553</v>
      </c>
      <c s="27" t="s">
        <v>554</v>
      </c>
      <c s="28">
        <v>0.1</v>
      </c>
      <c s="27">
        <v>0</v>
      </c>
      <c s="27">
        <f>ROUND(G303*H303,6)</f>
      </c>
      <c r="L303" s="29">
        <v>0</v>
      </c>
      <c s="24">
        <f>ROUND(ROUND(L303,2)*ROUND(G303,3),2)</f>
      </c>
      <c s="27" t="s">
        <v>55</v>
      </c>
      <c>
        <f>(M303*21)/100</f>
      </c>
      <c t="s">
        <v>27</v>
      </c>
    </row>
    <row r="304" spans="1:5" ht="12.75" customHeight="1">
      <c r="A304" s="30" t="s">
        <v>56</v>
      </c>
      <c r="E304" s="31" t="s">
        <v>553</v>
      </c>
    </row>
    <row r="305" spans="1:5" ht="12.75" customHeight="1">
      <c r="A305" s="30" t="s">
        <v>57</v>
      </c>
      <c r="E305" s="32" t="s">
        <v>4</v>
      </c>
    </row>
    <row r="306" spans="5:5" ht="12.75" customHeight="1">
      <c r="E306" s="31" t="s">
        <v>58</v>
      </c>
    </row>
    <row r="307" spans="1:16" ht="12.75" customHeight="1">
      <c r="A307" t="s">
        <v>50</v>
      </c>
      <c s="6" t="s">
        <v>387</v>
      </c>
      <c s="6" t="s">
        <v>555</v>
      </c>
      <c t="s">
        <v>4</v>
      </c>
      <c s="26" t="s">
        <v>556</v>
      </c>
      <c s="27" t="s">
        <v>554</v>
      </c>
      <c s="28">
        <v>0.1</v>
      </c>
      <c s="27">
        <v>0</v>
      </c>
      <c s="27">
        <f>ROUND(G307*H307,6)</f>
      </c>
      <c r="L307" s="29">
        <v>0</v>
      </c>
      <c s="24">
        <f>ROUND(ROUND(L307,2)*ROUND(G307,3),2)</f>
      </c>
      <c s="27" t="s">
        <v>55</v>
      </c>
      <c>
        <f>(M307*21)/100</f>
      </c>
      <c t="s">
        <v>27</v>
      </c>
    </row>
    <row r="308" spans="1:5" ht="12.75" customHeight="1">
      <c r="A308" s="30" t="s">
        <v>56</v>
      </c>
      <c r="E308" s="31" t="s">
        <v>556</v>
      </c>
    </row>
    <row r="309" spans="1:5" ht="12.75" customHeight="1">
      <c r="A309" s="30" t="s">
        <v>57</v>
      </c>
      <c r="E309" s="32" t="s">
        <v>4</v>
      </c>
    </row>
    <row r="310" spans="5:5" ht="12.75" customHeight="1">
      <c r="E310" s="31" t="s">
        <v>58</v>
      </c>
    </row>
    <row r="311" spans="1:16" ht="12.75" customHeight="1">
      <c r="A311" t="s">
        <v>50</v>
      </c>
      <c s="6" t="s">
        <v>388</v>
      </c>
      <c s="6" t="s">
        <v>563</v>
      </c>
      <c t="s">
        <v>4</v>
      </c>
      <c s="26" t="s">
        <v>564</v>
      </c>
      <c s="27" t="s">
        <v>82</v>
      </c>
      <c s="28">
        <v>240</v>
      </c>
      <c s="27">
        <v>0</v>
      </c>
      <c s="27">
        <f>ROUND(G311*H311,6)</f>
      </c>
      <c r="L311" s="29">
        <v>0</v>
      </c>
      <c s="24">
        <f>ROUND(ROUND(L311,2)*ROUND(G311,3),2)</f>
      </c>
      <c s="27" t="s">
        <v>55</v>
      </c>
      <c>
        <f>(M311*21)/100</f>
      </c>
      <c t="s">
        <v>27</v>
      </c>
    </row>
    <row r="312" spans="1:5" ht="12.75" customHeight="1">
      <c r="A312" s="30" t="s">
        <v>56</v>
      </c>
      <c r="E312" s="31" t="s">
        <v>564</v>
      </c>
    </row>
    <row r="313" spans="1:5" ht="12.75" customHeight="1">
      <c r="A313" s="30" t="s">
        <v>57</v>
      </c>
      <c r="E313" s="32" t="s">
        <v>4</v>
      </c>
    </row>
    <row r="314" spans="5:5" ht="12.75" customHeight="1">
      <c r="E314" s="31" t="s">
        <v>67</v>
      </c>
    </row>
    <row r="315" spans="1:16" ht="12.75" customHeight="1">
      <c r="A315" t="s">
        <v>50</v>
      </c>
      <c s="6" t="s">
        <v>389</v>
      </c>
      <c s="6" t="s">
        <v>565</v>
      </c>
      <c t="s">
        <v>4</v>
      </c>
      <c s="26" t="s">
        <v>566</v>
      </c>
      <c s="27" t="s">
        <v>82</v>
      </c>
      <c s="28">
        <v>240</v>
      </c>
      <c s="27">
        <v>0</v>
      </c>
      <c s="27">
        <f>ROUND(G315*H315,6)</f>
      </c>
      <c r="L315" s="29">
        <v>0</v>
      </c>
      <c s="24">
        <f>ROUND(ROUND(L315,2)*ROUND(G315,3),2)</f>
      </c>
      <c s="27" t="s">
        <v>55</v>
      </c>
      <c>
        <f>(M315*21)/100</f>
      </c>
      <c t="s">
        <v>27</v>
      </c>
    </row>
    <row r="316" spans="1:5" ht="12.75" customHeight="1">
      <c r="A316" s="30" t="s">
        <v>56</v>
      </c>
      <c r="E316" s="31" t="s">
        <v>566</v>
      </c>
    </row>
    <row r="317" spans="1:5" ht="12.75" customHeight="1">
      <c r="A317" s="30" t="s">
        <v>57</v>
      </c>
      <c r="E317" s="32" t="s">
        <v>4</v>
      </c>
    </row>
    <row r="318" spans="5:5" ht="12.75" customHeight="1">
      <c r="E318" s="31" t="s">
        <v>58</v>
      </c>
    </row>
    <row r="319" spans="1:16" ht="12.75" customHeight="1">
      <c r="A319" t="s">
        <v>50</v>
      </c>
      <c s="6" t="s">
        <v>390</v>
      </c>
      <c s="6" t="s">
        <v>368</v>
      </c>
      <c t="s">
        <v>4</v>
      </c>
      <c s="26" t="s">
        <v>369</v>
      </c>
      <c s="27" t="s">
        <v>98</v>
      </c>
      <c s="28">
        <v>2</v>
      </c>
      <c s="27">
        <v>0</v>
      </c>
      <c s="27">
        <f>ROUND(G319*H319,6)</f>
      </c>
      <c r="L319" s="29">
        <v>0</v>
      </c>
      <c s="24">
        <f>ROUND(ROUND(L319,2)*ROUND(G319,3),2)</f>
      </c>
      <c s="27" t="s">
        <v>55</v>
      </c>
      <c>
        <f>(M319*21)/100</f>
      </c>
      <c t="s">
        <v>27</v>
      </c>
    </row>
    <row r="320" spans="1:5" ht="12.75" customHeight="1">
      <c r="A320" s="30" t="s">
        <v>56</v>
      </c>
      <c r="E320" s="31" t="s">
        <v>369</v>
      </c>
    </row>
    <row r="321" spans="1:5" ht="12.75" customHeight="1">
      <c r="A321" s="30" t="s">
        <v>57</v>
      </c>
      <c r="E321" s="32" t="s">
        <v>4</v>
      </c>
    </row>
    <row r="322" spans="5:5" ht="12.75" customHeight="1">
      <c r="E322" s="31" t="s">
        <v>58</v>
      </c>
    </row>
    <row r="323" spans="1:16" ht="12.75" customHeight="1">
      <c r="A323" t="s">
        <v>50</v>
      </c>
      <c s="6" t="s">
        <v>391</v>
      </c>
      <c s="6" t="s">
        <v>481</v>
      </c>
      <c t="s">
        <v>4</v>
      </c>
      <c s="26" t="s">
        <v>482</v>
      </c>
      <c s="27" t="s">
        <v>98</v>
      </c>
      <c s="28">
        <v>1</v>
      </c>
      <c s="27">
        <v>0</v>
      </c>
      <c s="27">
        <f>ROUND(G323*H323,6)</f>
      </c>
      <c r="L323" s="29">
        <v>0</v>
      </c>
      <c s="24">
        <f>ROUND(ROUND(L323,2)*ROUND(G323,3),2)</f>
      </c>
      <c s="27" t="s">
        <v>55</v>
      </c>
      <c>
        <f>(M323*21)/100</f>
      </c>
      <c t="s">
        <v>27</v>
      </c>
    </row>
    <row r="324" spans="1:5" ht="12.75" customHeight="1">
      <c r="A324" s="30" t="s">
        <v>56</v>
      </c>
      <c r="E324" s="31" t="s">
        <v>482</v>
      </c>
    </row>
    <row r="325" spans="1:5" ht="12.75" customHeight="1">
      <c r="A325" s="30" t="s">
        <v>57</v>
      </c>
      <c r="E325" s="32" t="s">
        <v>4</v>
      </c>
    </row>
    <row r="326" spans="5:5" ht="12.75" customHeight="1">
      <c r="E326" s="31" t="s">
        <v>58</v>
      </c>
    </row>
    <row r="327" spans="1:16" ht="12.75" customHeight="1">
      <c r="A327" t="s">
        <v>50</v>
      </c>
      <c s="6" t="s">
        <v>394</v>
      </c>
      <c s="6" t="s">
        <v>569</v>
      </c>
      <c t="s">
        <v>4</v>
      </c>
      <c s="26" t="s">
        <v>570</v>
      </c>
      <c s="27" t="s">
        <v>98</v>
      </c>
      <c s="28">
        <v>20</v>
      </c>
      <c s="27">
        <v>0</v>
      </c>
      <c s="27">
        <f>ROUND(G327*H327,6)</f>
      </c>
      <c r="L327" s="29">
        <v>0</v>
      </c>
      <c s="24">
        <f>ROUND(ROUND(L327,2)*ROUND(G327,3),2)</f>
      </c>
      <c s="27" t="s">
        <v>55</v>
      </c>
      <c>
        <f>(M327*21)/100</f>
      </c>
      <c t="s">
        <v>27</v>
      </c>
    </row>
    <row r="328" spans="1:5" ht="12.75" customHeight="1">
      <c r="A328" s="30" t="s">
        <v>56</v>
      </c>
      <c r="E328" s="31" t="s">
        <v>570</v>
      </c>
    </row>
    <row r="329" spans="1:5" ht="12.75" customHeight="1">
      <c r="A329" s="30" t="s">
        <v>57</v>
      </c>
      <c r="E329" s="32" t="s">
        <v>4</v>
      </c>
    </row>
    <row r="330" spans="5:5" ht="12.75" customHeight="1">
      <c r="E330" s="31" t="s">
        <v>67</v>
      </c>
    </row>
    <row r="331" spans="1:16" ht="12.75" customHeight="1">
      <c r="A331" t="s">
        <v>50</v>
      </c>
      <c s="6" t="s">
        <v>397</v>
      </c>
      <c s="6" t="s">
        <v>571</v>
      </c>
      <c t="s">
        <v>4</v>
      </c>
      <c s="26" t="s">
        <v>572</v>
      </c>
      <c s="27" t="s">
        <v>82</v>
      </c>
      <c s="28">
        <v>120</v>
      </c>
      <c s="27">
        <v>0</v>
      </c>
      <c s="27">
        <f>ROUND(G331*H331,6)</f>
      </c>
      <c r="L331" s="29">
        <v>0</v>
      </c>
      <c s="24">
        <f>ROUND(ROUND(L331,2)*ROUND(G331,3),2)</f>
      </c>
      <c s="27" t="s">
        <v>55</v>
      </c>
      <c>
        <f>(M331*21)/100</f>
      </c>
      <c t="s">
        <v>27</v>
      </c>
    </row>
    <row r="332" spans="1:5" ht="12.75" customHeight="1">
      <c r="A332" s="30" t="s">
        <v>56</v>
      </c>
      <c r="E332" s="31" t="s">
        <v>572</v>
      </c>
    </row>
    <row r="333" spans="1:5" ht="12.75" customHeight="1">
      <c r="A333" s="30" t="s">
        <v>57</v>
      </c>
      <c r="E333" s="32" t="s">
        <v>4</v>
      </c>
    </row>
    <row r="334" spans="5:5" ht="12.75" customHeight="1">
      <c r="E334" s="31" t="s">
        <v>67</v>
      </c>
    </row>
    <row r="335" spans="1:16" ht="12.75" customHeight="1">
      <c r="A335" t="s">
        <v>50</v>
      </c>
      <c s="6" t="s">
        <v>398</v>
      </c>
      <c s="6" t="s">
        <v>573</v>
      </c>
      <c t="s">
        <v>4</v>
      </c>
      <c s="26" t="s">
        <v>574</v>
      </c>
      <c s="27" t="s">
        <v>98</v>
      </c>
      <c s="28">
        <v>20</v>
      </c>
      <c s="27">
        <v>0</v>
      </c>
      <c s="27">
        <f>ROUND(G335*H335,6)</f>
      </c>
      <c r="L335" s="29">
        <v>0</v>
      </c>
      <c s="24">
        <f>ROUND(ROUND(L335,2)*ROUND(G335,3),2)</f>
      </c>
      <c s="27" t="s">
        <v>55</v>
      </c>
      <c>
        <f>(M335*21)/100</f>
      </c>
      <c t="s">
        <v>27</v>
      </c>
    </row>
    <row r="336" spans="1:5" ht="12.75" customHeight="1">
      <c r="A336" s="30" t="s">
        <v>56</v>
      </c>
      <c r="E336" s="31" t="s">
        <v>574</v>
      </c>
    </row>
    <row r="337" spans="1:5" ht="12.75" customHeight="1">
      <c r="A337" s="30" t="s">
        <v>57</v>
      </c>
      <c r="E337" s="32" t="s">
        <v>4</v>
      </c>
    </row>
    <row r="338" spans="5:5" ht="12.75" customHeight="1">
      <c r="E338" s="31" t="s">
        <v>575</v>
      </c>
    </row>
    <row r="339" spans="1:16" ht="12.75" customHeight="1">
      <c r="A339" t="s">
        <v>50</v>
      </c>
      <c s="6" t="s">
        <v>399</v>
      </c>
      <c s="6" t="s">
        <v>633</v>
      </c>
      <c t="s">
        <v>4</v>
      </c>
      <c s="26" t="s">
        <v>634</v>
      </c>
      <c s="27" t="s">
        <v>82</v>
      </c>
      <c s="28">
        <v>50</v>
      </c>
      <c s="27">
        <v>0</v>
      </c>
      <c s="27">
        <f>ROUND(G339*H339,6)</f>
      </c>
      <c r="L339" s="29">
        <v>0</v>
      </c>
      <c s="24">
        <f>ROUND(ROUND(L339,2)*ROUND(G339,3),2)</f>
      </c>
      <c s="27" t="s">
        <v>55</v>
      </c>
      <c>
        <f>(M339*21)/100</f>
      </c>
      <c t="s">
        <v>27</v>
      </c>
    </row>
    <row r="340" spans="1:5" ht="12.75" customHeight="1">
      <c r="A340" s="30" t="s">
        <v>56</v>
      </c>
      <c r="E340" s="31" t="s">
        <v>634</v>
      </c>
    </row>
    <row r="341" spans="1:5" ht="12.75" customHeight="1">
      <c r="A341" s="30" t="s">
        <v>57</v>
      </c>
      <c r="E341" s="32" t="s">
        <v>4</v>
      </c>
    </row>
    <row r="342" spans="5:5" ht="12.75" customHeight="1">
      <c r="E342" s="31" t="s">
        <v>635</v>
      </c>
    </row>
    <row r="343" spans="1:16" ht="12.75" customHeight="1">
      <c r="A343" t="s">
        <v>50</v>
      </c>
      <c s="6" t="s">
        <v>400</v>
      </c>
      <c s="6" t="s">
        <v>636</v>
      </c>
      <c t="s">
        <v>4</v>
      </c>
      <c s="26" t="s">
        <v>637</v>
      </c>
      <c s="27" t="s">
        <v>98</v>
      </c>
      <c s="28">
        <v>150</v>
      </c>
      <c s="27">
        <v>0</v>
      </c>
      <c s="27">
        <f>ROUND(G343*H343,6)</f>
      </c>
      <c r="L343" s="29">
        <v>0</v>
      </c>
      <c s="24">
        <f>ROUND(ROUND(L343,2)*ROUND(G343,3),2)</f>
      </c>
      <c s="27" t="s">
        <v>55</v>
      </c>
      <c>
        <f>(M343*21)/100</f>
      </c>
      <c t="s">
        <v>27</v>
      </c>
    </row>
    <row r="344" spans="1:5" ht="12.75" customHeight="1">
      <c r="A344" s="30" t="s">
        <v>56</v>
      </c>
      <c r="E344" s="31" t="s">
        <v>637</v>
      </c>
    </row>
    <row r="345" spans="1:5" ht="12.75" customHeight="1">
      <c r="A345" s="30" t="s">
        <v>57</v>
      </c>
      <c r="E345" s="32" t="s">
        <v>4</v>
      </c>
    </row>
    <row r="346" spans="5:5" ht="12.75" customHeight="1">
      <c r="E346" s="31" t="s">
        <v>67</v>
      </c>
    </row>
    <row r="347" spans="1:16" ht="12.75" customHeight="1">
      <c r="A347" t="s">
        <v>50</v>
      </c>
      <c s="6" t="s">
        <v>401</v>
      </c>
      <c s="6" t="s">
        <v>638</v>
      </c>
      <c t="s">
        <v>4</v>
      </c>
      <c s="26" t="s">
        <v>639</v>
      </c>
      <c s="27" t="s">
        <v>98</v>
      </c>
      <c s="28">
        <v>1</v>
      </c>
      <c s="27">
        <v>0</v>
      </c>
      <c s="27">
        <f>ROUND(G347*H347,6)</f>
      </c>
      <c r="L347" s="29">
        <v>0</v>
      </c>
      <c s="24">
        <f>ROUND(ROUND(L347,2)*ROUND(G347,3),2)</f>
      </c>
      <c s="27" t="s">
        <v>55</v>
      </c>
      <c>
        <f>(M347*21)/100</f>
      </c>
      <c t="s">
        <v>27</v>
      </c>
    </row>
    <row r="348" spans="1:5" ht="12.75" customHeight="1">
      <c r="A348" s="30" t="s">
        <v>56</v>
      </c>
      <c r="E348" s="31" t="s">
        <v>639</v>
      </c>
    </row>
    <row r="349" spans="1:5" ht="12.75" customHeight="1">
      <c r="A349" s="30" t="s">
        <v>57</v>
      </c>
      <c r="E349" s="32" t="s">
        <v>4</v>
      </c>
    </row>
    <row r="350" spans="5:5" ht="12.75" customHeight="1">
      <c r="E350" s="31" t="s">
        <v>67</v>
      </c>
    </row>
    <row r="351" spans="1:16" ht="12.75" customHeight="1">
      <c r="A351" t="s">
        <v>50</v>
      </c>
      <c s="6" t="s">
        <v>402</v>
      </c>
      <c s="6" t="s">
        <v>640</v>
      </c>
      <c t="s">
        <v>4</v>
      </c>
      <c s="26" t="s">
        <v>641</v>
      </c>
      <c s="27" t="s">
        <v>98</v>
      </c>
      <c s="28">
        <v>1</v>
      </c>
      <c s="27">
        <v>0</v>
      </c>
      <c s="27">
        <f>ROUND(G351*H351,6)</f>
      </c>
      <c r="L351" s="29">
        <v>0</v>
      </c>
      <c s="24">
        <f>ROUND(ROUND(L351,2)*ROUND(G351,3),2)</f>
      </c>
      <c s="27" t="s">
        <v>55</v>
      </c>
      <c>
        <f>(M351*21)/100</f>
      </c>
      <c t="s">
        <v>27</v>
      </c>
    </row>
    <row r="352" spans="1:5" ht="12.75" customHeight="1">
      <c r="A352" s="30" t="s">
        <v>56</v>
      </c>
      <c r="E352" s="31" t="s">
        <v>641</v>
      </c>
    </row>
    <row r="353" spans="1:5" ht="12.75" customHeight="1">
      <c r="A353" s="30" t="s">
        <v>57</v>
      </c>
      <c r="E353" s="32" t="s">
        <v>4</v>
      </c>
    </row>
    <row r="354" spans="5:5" ht="12.75" customHeight="1">
      <c r="E354" s="31" t="s">
        <v>67</v>
      </c>
    </row>
    <row r="355" spans="1:16" ht="12.75" customHeight="1">
      <c r="A355" t="s">
        <v>50</v>
      </c>
      <c s="6" t="s">
        <v>403</v>
      </c>
      <c s="6" t="s">
        <v>642</v>
      </c>
      <c t="s">
        <v>4</v>
      </c>
      <c s="26" t="s">
        <v>643</v>
      </c>
      <c s="27" t="s">
        <v>98</v>
      </c>
      <c s="28">
        <v>1</v>
      </c>
      <c s="27">
        <v>0</v>
      </c>
      <c s="27">
        <f>ROUND(G355*H355,6)</f>
      </c>
      <c r="L355" s="29">
        <v>0</v>
      </c>
      <c s="24">
        <f>ROUND(ROUND(L355,2)*ROUND(G355,3),2)</f>
      </c>
      <c s="27" t="s">
        <v>55</v>
      </c>
      <c>
        <f>(M355*21)/100</f>
      </c>
      <c t="s">
        <v>27</v>
      </c>
    </row>
    <row r="356" spans="1:5" ht="12.75" customHeight="1">
      <c r="A356" s="30" t="s">
        <v>56</v>
      </c>
      <c r="E356" s="31" t="s">
        <v>643</v>
      </c>
    </row>
    <row r="357" spans="1:5" ht="12.75" customHeight="1">
      <c r="A357" s="30" t="s">
        <v>57</v>
      </c>
      <c r="E357" s="32" t="s">
        <v>4</v>
      </c>
    </row>
    <row r="358" spans="5:5" ht="12.75" customHeight="1">
      <c r="E358" s="31" t="s">
        <v>67</v>
      </c>
    </row>
    <row r="359" spans="1:16" ht="12.75" customHeight="1">
      <c r="A359" t="s">
        <v>50</v>
      </c>
      <c s="6" t="s">
        <v>404</v>
      </c>
      <c s="6" t="s">
        <v>644</v>
      </c>
      <c t="s">
        <v>4</v>
      </c>
      <c s="26" t="s">
        <v>645</v>
      </c>
      <c s="27" t="s">
        <v>98</v>
      </c>
      <c s="28">
        <v>1</v>
      </c>
      <c s="27">
        <v>0</v>
      </c>
      <c s="27">
        <f>ROUND(G359*H359,6)</f>
      </c>
      <c r="L359" s="29">
        <v>0</v>
      </c>
      <c s="24">
        <f>ROUND(ROUND(L359,2)*ROUND(G359,3),2)</f>
      </c>
      <c s="27" t="s">
        <v>55</v>
      </c>
      <c>
        <f>(M359*21)/100</f>
      </c>
      <c t="s">
        <v>27</v>
      </c>
    </row>
    <row r="360" spans="1:5" ht="12.75" customHeight="1">
      <c r="A360" s="30" t="s">
        <v>56</v>
      </c>
      <c r="E360" s="31" t="s">
        <v>645</v>
      </c>
    </row>
    <row r="361" spans="1:5" ht="12.75" customHeight="1">
      <c r="A361" s="30" t="s">
        <v>57</v>
      </c>
      <c r="E361" s="32" t="s">
        <v>4</v>
      </c>
    </row>
    <row r="362" spans="5:5" ht="12.75" customHeight="1">
      <c r="E362" s="31" t="s">
        <v>67</v>
      </c>
    </row>
    <row r="363" spans="1:16" ht="12.75" customHeight="1">
      <c r="A363" t="s">
        <v>50</v>
      </c>
      <c s="6" t="s">
        <v>405</v>
      </c>
      <c s="6" t="s">
        <v>646</v>
      </c>
      <c t="s">
        <v>4</v>
      </c>
      <c s="26" t="s">
        <v>647</v>
      </c>
      <c s="27" t="s">
        <v>264</v>
      </c>
      <c s="28">
        <v>8</v>
      </c>
      <c s="27">
        <v>0</v>
      </c>
      <c s="27">
        <f>ROUND(G363*H363,6)</f>
      </c>
      <c r="L363" s="29">
        <v>0</v>
      </c>
      <c s="24">
        <f>ROUND(ROUND(L363,2)*ROUND(G363,3),2)</f>
      </c>
      <c s="27" t="s">
        <v>55</v>
      </c>
      <c>
        <f>(M363*21)/100</f>
      </c>
      <c t="s">
        <v>27</v>
      </c>
    </row>
    <row r="364" spans="1:5" ht="12.75" customHeight="1">
      <c r="A364" s="30" t="s">
        <v>56</v>
      </c>
      <c r="E364" s="31" t="s">
        <v>647</v>
      </c>
    </row>
    <row r="365" spans="1:5" ht="12.75" customHeight="1">
      <c r="A365" s="30" t="s">
        <v>57</v>
      </c>
      <c r="E365" s="32" t="s">
        <v>4</v>
      </c>
    </row>
    <row r="366" spans="5:5" ht="12.75" customHeight="1">
      <c r="E366" s="31" t="s">
        <v>67</v>
      </c>
    </row>
    <row r="367" spans="1:16" ht="12.75" customHeight="1">
      <c r="A367" t="s">
        <v>50</v>
      </c>
      <c s="6" t="s">
        <v>406</v>
      </c>
      <c s="6" t="s">
        <v>648</v>
      </c>
      <c t="s">
        <v>4</v>
      </c>
      <c s="26" t="s">
        <v>649</v>
      </c>
      <c s="27" t="s">
        <v>98</v>
      </c>
      <c s="28">
        <v>2</v>
      </c>
      <c s="27">
        <v>0</v>
      </c>
      <c s="27">
        <f>ROUND(G367*H367,6)</f>
      </c>
      <c r="L367" s="29">
        <v>0</v>
      </c>
      <c s="24">
        <f>ROUND(ROUND(L367,2)*ROUND(G367,3),2)</f>
      </c>
      <c s="27" t="s">
        <v>55</v>
      </c>
      <c>
        <f>(M367*21)/100</f>
      </c>
      <c t="s">
        <v>27</v>
      </c>
    </row>
    <row r="368" spans="1:5" ht="12.75" customHeight="1">
      <c r="A368" s="30" t="s">
        <v>56</v>
      </c>
      <c r="E368" s="31" t="s">
        <v>649</v>
      </c>
    </row>
    <row r="369" spans="1:5" ht="12.75" customHeight="1">
      <c r="A369" s="30" t="s">
        <v>57</v>
      </c>
      <c r="E369" s="32" t="s">
        <v>4</v>
      </c>
    </row>
    <row r="370" spans="5:5" ht="12.75" customHeight="1">
      <c r="E370" s="31" t="s">
        <v>67</v>
      </c>
    </row>
    <row r="371" spans="1:16" ht="12.75" customHeight="1">
      <c r="A371" t="s">
        <v>50</v>
      </c>
      <c s="6" t="s">
        <v>407</v>
      </c>
      <c s="6" t="s">
        <v>650</v>
      </c>
      <c t="s">
        <v>4</v>
      </c>
      <c s="26" t="s">
        <v>651</v>
      </c>
      <c s="27" t="s">
        <v>98</v>
      </c>
      <c s="28">
        <v>1</v>
      </c>
      <c s="27">
        <v>0</v>
      </c>
      <c s="27">
        <f>ROUND(G371*H371,6)</f>
      </c>
      <c r="L371" s="29">
        <v>0</v>
      </c>
      <c s="24">
        <f>ROUND(ROUND(L371,2)*ROUND(G371,3),2)</f>
      </c>
      <c s="27" t="s">
        <v>55</v>
      </c>
      <c>
        <f>(M371*21)/100</f>
      </c>
      <c t="s">
        <v>27</v>
      </c>
    </row>
    <row r="372" spans="1:5" ht="12.75" customHeight="1">
      <c r="A372" s="30" t="s">
        <v>56</v>
      </c>
      <c r="E372" s="31" t="s">
        <v>651</v>
      </c>
    </row>
    <row r="373" spans="1:5" ht="12.75" customHeight="1">
      <c r="A373" s="30" t="s">
        <v>57</v>
      </c>
      <c r="E373" s="32" t="s">
        <v>4</v>
      </c>
    </row>
    <row r="374" spans="5:5" ht="12.75" customHeight="1">
      <c r="E374" s="31" t="s">
        <v>67</v>
      </c>
    </row>
    <row r="375" spans="1:16" ht="12.75" customHeight="1">
      <c r="A375" t="s">
        <v>50</v>
      </c>
      <c s="6" t="s">
        <v>408</v>
      </c>
      <c s="6" t="s">
        <v>652</v>
      </c>
      <c t="s">
        <v>4</v>
      </c>
      <c s="26" t="s">
        <v>653</v>
      </c>
      <c s="27" t="s">
        <v>98</v>
      </c>
      <c s="28">
        <v>1</v>
      </c>
      <c s="27">
        <v>0</v>
      </c>
      <c s="27">
        <f>ROUND(G375*H375,6)</f>
      </c>
      <c r="L375" s="29">
        <v>0</v>
      </c>
      <c s="24">
        <f>ROUND(ROUND(L375,2)*ROUND(G375,3),2)</f>
      </c>
      <c s="27" t="s">
        <v>55</v>
      </c>
      <c>
        <f>(M375*21)/100</f>
      </c>
      <c t="s">
        <v>27</v>
      </c>
    </row>
    <row r="376" spans="1:5" ht="12.75" customHeight="1">
      <c r="A376" s="30" t="s">
        <v>56</v>
      </c>
      <c r="E376" s="31" t="s">
        <v>653</v>
      </c>
    </row>
    <row r="377" spans="1:5" ht="12.75" customHeight="1">
      <c r="A377" s="30" t="s">
        <v>57</v>
      </c>
      <c r="E377" s="32" t="s">
        <v>4</v>
      </c>
    </row>
    <row r="378" spans="5:5" ht="12.75" customHeight="1">
      <c r="E378" s="31" t="s">
        <v>67</v>
      </c>
    </row>
    <row r="379" spans="1:16" ht="12.75" customHeight="1">
      <c r="A379" t="s">
        <v>50</v>
      </c>
      <c s="6" t="s">
        <v>411</v>
      </c>
      <c s="6" t="s">
        <v>654</v>
      </c>
      <c t="s">
        <v>4</v>
      </c>
      <c s="26" t="s">
        <v>655</v>
      </c>
      <c s="27" t="s">
        <v>98</v>
      </c>
      <c s="28">
        <v>1</v>
      </c>
      <c s="27">
        <v>0</v>
      </c>
      <c s="27">
        <f>ROUND(G379*H379,6)</f>
      </c>
      <c r="L379" s="29">
        <v>0</v>
      </c>
      <c s="24">
        <f>ROUND(ROUND(L379,2)*ROUND(G379,3),2)</f>
      </c>
      <c s="27" t="s">
        <v>55</v>
      </c>
      <c>
        <f>(M379*21)/100</f>
      </c>
      <c t="s">
        <v>27</v>
      </c>
    </row>
    <row r="380" spans="1:5" ht="12.75" customHeight="1">
      <c r="A380" s="30" t="s">
        <v>56</v>
      </c>
      <c r="E380" s="31" t="s">
        <v>655</v>
      </c>
    </row>
    <row r="381" spans="1:5" ht="12.75" customHeight="1">
      <c r="A381" s="30" t="s">
        <v>57</v>
      </c>
      <c r="E381" s="32" t="s">
        <v>4</v>
      </c>
    </row>
    <row r="382" spans="5:5" ht="12.75" customHeight="1">
      <c r="E382" s="31" t="s">
        <v>67</v>
      </c>
    </row>
    <row r="383" spans="1:16" ht="12.75" customHeight="1">
      <c r="A383" t="s">
        <v>50</v>
      </c>
      <c s="6" t="s">
        <v>414</v>
      </c>
      <c s="6" t="s">
        <v>584</v>
      </c>
      <c t="s">
        <v>4</v>
      </c>
      <c s="26" t="s">
        <v>585</v>
      </c>
      <c s="27" t="s">
        <v>98</v>
      </c>
      <c s="28">
        <v>1</v>
      </c>
      <c s="27">
        <v>0</v>
      </c>
      <c s="27">
        <f>ROUND(G383*H383,6)</f>
      </c>
      <c r="L383" s="29">
        <v>0</v>
      </c>
      <c s="24">
        <f>ROUND(ROUND(L383,2)*ROUND(G383,3),2)</f>
      </c>
      <c s="27" t="s">
        <v>55</v>
      </c>
      <c>
        <f>(M383*21)/100</f>
      </c>
      <c t="s">
        <v>27</v>
      </c>
    </row>
    <row r="384" spans="1:5" ht="12.75" customHeight="1">
      <c r="A384" s="30" t="s">
        <v>56</v>
      </c>
      <c r="E384" s="31" t="s">
        <v>585</v>
      </c>
    </row>
    <row r="385" spans="1:5" ht="12.75" customHeight="1">
      <c r="A385" s="30" t="s">
        <v>57</v>
      </c>
      <c r="E385" s="32" t="s">
        <v>4</v>
      </c>
    </row>
    <row r="386" spans="5:5" ht="12.75" customHeight="1">
      <c r="E386"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658</v>
      </c>
      <c r="E8" s="23" t="s">
        <v>659</v>
      </c>
      <c r="J8" s="22">
        <f>0+J9</f>
      </c>
      <c s="22">
        <f>0+K9</f>
      </c>
      <c s="22">
        <f>0+L9</f>
      </c>
      <c s="22">
        <f>0+M9</f>
      </c>
    </row>
    <row r="9" spans="1:13" ht="12.75" customHeight="1">
      <c r="A9" t="s">
        <v>47</v>
      </c>
      <c r="C9" s="7" t="s">
        <v>51</v>
      </c>
      <c r="E9" s="25" t="s">
        <v>660</v>
      </c>
      <c r="J9" s="24">
        <f>0</f>
      </c>
      <c s="24">
        <f>0</f>
      </c>
      <c s="24">
        <f>0+L10+L14+L18+L22+L26+L30+L34+L38+L42+L46+L50+L54+L58+L62+L66+L70+L74+L78+L82+L86+L90+L94+L98+L102+L106+L110+L114+L118+L122+L126+L130+L134+L138</f>
      </c>
      <c s="24">
        <f>0+M10+M14+M18+M22+M26+M30+M34+M38+M42+M46+M50+M54+M58+M62+M66+M70+M74+M78+M82+M86+M90+M94+M98+M102+M106+M110+M114+M118+M122+M126+M130+M134+M138</f>
      </c>
    </row>
    <row r="10" spans="1:16" ht="12.75" customHeight="1">
      <c r="A10" t="s">
        <v>50</v>
      </c>
      <c s="6" t="s">
        <v>51</v>
      </c>
      <c s="6" t="s">
        <v>661</v>
      </c>
      <c t="s">
        <v>4</v>
      </c>
      <c s="26" t="s">
        <v>662</v>
      </c>
      <c s="27" t="s">
        <v>98</v>
      </c>
      <c s="28">
        <v>1</v>
      </c>
      <c s="27">
        <v>0</v>
      </c>
      <c s="27">
        <f>ROUND(G10*H10,6)</f>
      </c>
      <c r="L10" s="29">
        <v>0</v>
      </c>
      <c s="24">
        <f>ROUND(ROUND(L10,2)*ROUND(G10,3),2)</f>
      </c>
      <c s="27" t="s">
        <v>55</v>
      </c>
      <c>
        <f>(M10*21)/100</f>
      </c>
      <c t="s">
        <v>27</v>
      </c>
    </row>
    <row r="11" spans="1:5" ht="12.75" customHeight="1">
      <c r="A11" s="30" t="s">
        <v>56</v>
      </c>
      <c r="E11" s="31" t="s">
        <v>662</v>
      </c>
    </row>
    <row r="12" spans="1:5" ht="12.75" customHeight="1">
      <c r="A12" s="30" t="s">
        <v>57</v>
      </c>
      <c r="E12" s="32" t="s">
        <v>4</v>
      </c>
    </row>
    <row r="13" spans="5:5" ht="12.75" customHeight="1">
      <c r="E13" s="31" t="s">
        <v>67</v>
      </c>
    </row>
    <row r="14" spans="1:16" ht="12.75" customHeight="1">
      <c r="A14" t="s">
        <v>50</v>
      </c>
      <c s="6" t="s">
        <v>27</v>
      </c>
      <c s="6" t="s">
        <v>663</v>
      </c>
      <c t="s">
        <v>4</v>
      </c>
      <c s="26" t="s">
        <v>664</v>
      </c>
      <c s="27" t="s">
        <v>98</v>
      </c>
      <c s="28">
        <v>1</v>
      </c>
      <c s="27">
        <v>0</v>
      </c>
      <c s="27">
        <f>ROUND(G14*H14,6)</f>
      </c>
      <c r="L14" s="29">
        <v>0</v>
      </c>
      <c s="24">
        <f>ROUND(ROUND(L14,2)*ROUND(G14,3),2)</f>
      </c>
      <c s="27" t="s">
        <v>55</v>
      </c>
      <c>
        <f>(M14*21)/100</f>
      </c>
      <c t="s">
        <v>27</v>
      </c>
    </row>
    <row r="15" spans="1:5" ht="12.75" customHeight="1">
      <c r="A15" s="30" t="s">
        <v>56</v>
      </c>
      <c r="E15" s="31" t="s">
        <v>664</v>
      </c>
    </row>
    <row r="16" spans="1:5" ht="12.75" customHeight="1">
      <c r="A16" s="30" t="s">
        <v>57</v>
      </c>
      <c r="E16" s="32" t="s">
        <v>4</v>
      </c>
    </row>
    <row r="17" spans="5:5" ht="12.75" customHeight="1">
      <c r="E17" s="31" t="s">
        <v>67</v>
      </c>
    </row>
    <row r="18" spans="1:16" ht="12.75" customHeight="1">
      <c r="A18" t="s">
        <v>50</v>
      </c>
      <c s="6" t="s">
        <v>25</v>
      </c>
      <c s="6" t="s">
        <v>665</v>
      </c>
      <c t="s">
        <v>4</v>
      </c>
      <c s="26" t="s">
        <v>666</v>
      </c>
      <c s="27" t="s">
        <v>98</v>
      </c>
      <c s="28">
        <v>24</v>
      </c>
      <c s="27">
        <v>0</v>
      </c>
      <c s="27">
        <f>ROUND(G18*H18,6)</f>
      </c>
      <c r="L18" s="29">
        <v>0</v>
      </c>
      <c s="24">
        <f>ROUND(ROUND(L18,2)*ROUND(G18,3),2)</f>
      </c>
      <c s="27" t="s">
        <v>55</v>
      </c>
      <c>
        <f>(M18*21)/100</f>
      </c>
      <c t="s">
        <v>27</v>
      </c>
    </row>
    <row r="19" spans="1:5" ht="12.75" customHeight="1">
      <c r="A19" s="30" t="s">
        <v>56</v>
      </c>
      <c r="E19" s="31" t="s">
        <v>666</v>
      </c>
    </row>
    <row r="20" spans="1:5" ht="12.75" customHeight="1">
      <c r="A20" s="30" t="s">
        <v>57</v>
      </c>
      <c r="E20" s="32" t="s">
        <v>4</v>
      </c>
    </row>
    <row r="21" spans="5:5" ht="12.75" customHeight="1">
      <c r="E21" s="31" t="s">
        <v>67</v>
      </c>
    </row>
    <row r="22" spans="1:16" ht="12.75" customHeight="1">
      <c r="A22" t="s">
        <v>50</v>
      </c>
      <c s="6" t="s">
        <v>68</v>
      </c>
      <c s="6" t="s">
        <v>437</v>
      </c>
      <c t="s">
        <v>4</v>
      </c>
      <c s="26" t="s">
        <v>438</v>
      </c>
      <c s="27" t="s">
        <v>98</v>
      </c>
      <c s="28">
        <v>2</v>
      </c>
      <c s="27">
        <v>0</v>
      </c>
      <c s="27">
        <f>ROUND(G22*H22,6)</f>
      </c>
      <c r="L22" s="29">
        <v>0</v>
      </c>
      <c s="24">
        <f>ROUND(ROUND(L22,2)*ROUND(G22,3),2)</f>
      </c>
      <c s="27" t="s">
        <v>55</v>
      </c>
      <c>
        <f>(M22*21)/100</f>
      </c>
      <c t="s">
        <v>27</v>
      </c>
    </row>
    <row r="23" spans="1:5" ht="12.75" customHeight="1">
      <c r="A23" s="30" t="s">
        <v>56</v>
      </c>
      <c r="E23" s="31" t="s">
        <v>438</v>
      </c>
    </row>
    <row r="24" spans="1:5" ht="12.75" customHeight="1">
      <c r="A24" s="30" t="s">
        <v>57</v>
      </c>
      <c r="E24" s="32" t="s">
        <v>4</v>
      </c>
    </row>
    <row r="25" spans="5:5" ht="12.75" customHeight="1">
      <c r="E25" s="31" t="s">
        <v>67</v>
      </c>
    </row>
    <row r="26" spans="1:16" ht="12.75" customHeight="1">
      <c r="A26" t="s">
        <v>50</v>
      </c>
      <c s="6" t="s">
        <v>71</v>
      </c>
      <c s="6" t="s">
        <v>667</v>
      </c>
      <c t="s">
        <v>4</v>
      </c>
      <c s="26" t="s">
        <v>668</v>
      </c>
      <c s="27" t="s">
        <v>98</v>
      </c>
      <c s="28">
        <v>8</v>
      </c>
      <c s="27">
        <v>0</v>
      </c>
      <c s="27">
        <f>ROUND(G26*H26,6)</f>
      </c>
      <c r="L26" s="29">
        <v>0</v>
      </c>
      <c s="24">
        <f>ROUND(ROUND(L26,2)*ROUND(G26,3),2)</f>
      </c>
      <c s="27" t="s">
        <v>55</v>
      </c>
      <c>
        <f>(M26*21)/100</f>
      </c>
      <c t="s">
        <v>27</v>
      </c>
    </row>
    <row r="27" spans="1:5" ht="12.75" customHeight="1">
      <c r="A27" s="30" t="s">
        <v>56</v>
      </c>
      <c r="E27" s="31" t="s">
        <v>668</v>
      </c>
    </row>
    <row r="28" spans="1:5" ht="12.75" customHeight="1">
      <c r="A28" s="30" t="s">
        <v>57</v>
      </c>
      <c r="E28" s="32" t="s">
        <v>4</v>
      </c>
    </row>
    <row r="29" spans="5:5" ht="12.75" customHeight="1">
      <c r="E29" s="31" t="s">
        <v>67</v>
      </c>
    </row>
    <row r="30" spans="1:16" ht="12.75" customHeight="1">
      <c r="A30" t="s">
        <v>50</v>
      </c>
      <c s="6" t="s">
        <v>26</v>
      </c>
      <c s="6" t="s">
        <v>669</v>
      </c>
      <c t="s">
        <v>4</v>
      </c>
      <c s="26" t="s">
        <v>670</v>
      </c>
      <c s="27" t="s">
        <v>98</v>
      </c>
      <c s="28">
        <v>8</v>
      </c>
      <c s="27">
        <v>0</v>
      </c>
      <c s="27">
        <f>ROUND(G30*H30,6)</f>
      </c>
      <c r="L30" s="29">
        <v>0</v>
      </c>
      <c s="24">
        <f>ROUND(ROUND(L30,2)*ROUND(G30,3),2)</f>
      </c>
      <c s="27" t="s">
        <v>55</v>
      </c>
      <c>
        <f>(M30*21)/100</f>
      </c>
      <c t="s">
        <v>27</v>
      </c>
    </row>
    <row r="31" spans="1:5" ht="12.75" customHeight="1">
      <c r="A31" s="30" t="s">
        <v>56</v>
      </c>
      <c r="E31" s="31" t="s">
        <v>670</v>
      </c>
    </row>
    <row r="32" spans="1:5" ht="12.75" customHeight="1">
      <c r="A32" s="30" t="s">
        <v>57</v>
      </c>
      <c r="E32" s="32" t="s">
        <v>4</v>
      </c>
    </row>
    <row r="33" spans="5:5" ht="12.75" customHeight="1">
      <c r="E33" s="31" t="s">
        <v>67</v>
      </c>
    </row>
    <row r="34" spans="1:16" ht="12.75" customHeight="1">
      <c r="A34" t="s">
        <v>50</v>
      </c>
      <c s="6" t="s">
        <v>76</v>
      </c>
      <c s="6" t="s">
        <v>671</v>
      </c>
      <c t="s">
        <v>4</v>
      </c>
      <c s="26" t="s">
        <v>672</v>
      </c>
      <c s="27" t="s">
        <v>98</v>
      </c>
      <c s="28">
        <v>2</v>
      </c>
      <c s="27">
        <v>0</v>
      </c>
      <c s="27">
        <f>ROUND(G34*H34,6)</f>
      </c>
      <c r="L34" s="29">
        <v>0</v>
      </c>
      <c s="24">
        <f>ROUND(ROUND(L34,2)*ROUND(G34,3),2)</f>
      </c>
      <c s="27" t="s">
        <v>55</v>
      </c>
      <c>
        <f>(M34*21)/100</f>
      </c>
      <c t="s">
        <v>27</v>
      </c>
    </row>
    <row r="35" spans="1:5" ht="12.75" customHeight="1">
      <c r="A35" s="30" t="s">
        <v>56</v>
      </c>
      <c r="E35" s="31" t="s">
        <v>672</v>
      </c>
    </row>
    <row r="36" spans="1:5" ht="12.75" customHeight="1">
      <c r="A36" s="30" t="s">
        <v>57</v>
      </c>
      <c r="E36" s="32" t="s">
        <v>4</v>
      </c>
    </row>
    <row r="37" spans="5:5" ht="12.75" customHeight="1">
      <c r="E37" s="31" t="s">
        <v>67</v>
      </c>
    </row>
    <row r="38" spans="1:16" ht="12.75" customHeight="1">
      <c r="A38" t="s">
        <v>50</v>
      </c>
      <c s="6" t="s">
        <v>79</v>
      </c>
      <c s="6" t="s">
        <v>673</v>
      </c>
      <c t="s">
        <v>4</v>
      </c>
      <c s="26" t="s">
        <v>674</v>
      </c>
      <c s="27" t="s">
        <v>98</v>
      </c>
      <c s="28">
        <v>2</v>
      </c>
      <c s="27">
        <v>0</v>
      </c>
      <c s="27">
        <f>ROUND(G38*H38,6)</f>
      </c>
      <c r="L38" s="29">
        <v>0</v>
      </c>
      <c s="24">
        <f>ROUND(ROUND(L38,2)*ROUND(G38,3),2)</f>
      </c>
      <c s="27" t="s">
        <v>55</v>
      </c>
      <c>
        <f>(M38*21)/100</f>
      </c>
      <c t="s">
        <v>27</v>
      </c>
    </row>
    <row r="39" spans="1:5" ht="12.75" customHeight="1">
      <c r="A39" s="30" t="s">
        <v>56</v>
      </c>
      <c r="E39" s="31" t="s">
        <v>674</v>
      </c>
    </row>
    <row r="40" spans="1:5" ht="12.75" customHeight="1">
      <c r="A40" s="30" t="s">
        <v>57</v>
      </c>
      <c r="E40" s="32" t="s">
        <v>4</v>
      </c>
    </row>
    <row r="41" spans="5:5" ht="12.75" customHeight="1">
      <c r="E41" s="31" t="s">
        <v>67</v>
      </c>
    </row>
    <row r="42" spans="1:16" ht="12.75" customHeight="1">
      <c r="A42" t="s">
        <v>50</v>
      </c>
      <c s="6" t="s">
        <v>83</v>
      </c>
      <c s="6" t="s">
        <v>675</v>
      </c>
      <c t="s">
        <v>4</v>
      </c>
      <c s="26" t="s">
        <v>676</v>
      </c>
      <c s="27" t="s">
        <v>98</v>
      </c>
      <c s="28">
        <v>1</v>
      </c>
      <c s="27">
        <v>0</v>
      </c>
      <c s="27">
        <f>ROUND(G42*H42,6)</f>
      </c>
      <c r="L42" s="29">
        <v>0</v>
      </c>
      <c s="24">
        <f>ROUND(ROUND(L42,2)*ROUND(G42,3),2)</f>
      </c>
      <c s="27" t="s">
        <v>55</v>
      </c>
      <c>
        <f>(M42*21)/100</f>
      </c>
      <c t="s">
        <v>27</v>
      </c>
    </row>
    <row r="43" spans="1:5" ht="12.75" customHeight="1">
      <c r="A43" s="30" t="s">
        <v>56</v>
      </c>
      <c r="E43" s="31" t="s">
        <v>676</v>
      </c>
    </row>
    <row r="44" spans="1:5" ht="12.75" customHeight="1">
      <c r="A44" s="30" t="s">
        <v>57</v>
      </c>
      <c r="E44" s="32" t="s">
        <v>4</v>
      </c>
    </row>
    <row r="45" spans="5:5" ht="12.75" customHeight="1">
      <c r="E45" s="31" t="s">
        <v>677</v>
      </c>
    </row>
    <row r="46" spans="1:16" ht="12.75" customHeight="1">
      <c r="A46" t="s">
        <v>50</v>
      </c>
      <c s="6" t="s">
        <v>86</v>
      </c>
      <c s="6" t="s">
        <v>678</v>
      </c>
      <c t="s">
        <v>4</v>
      </c>
      <c s="26" t="s">
        <v>679</v>
      </c>
      <c s="27" t="s">
        <v>98</v>
      </c>
      <c s="28">
        <v>1</v>
      </c>
      <c s="27">
        <v>0</v>
      </c>
      <c s="27">
        <f>ROUND(G46*H46,6)</f>
      </c>
      <c r="L46" s="29">
        <v>0</v>
      </c>
      <c s="24">
        <f>ROUND(ROUND(L46,2)*ROUND(G46,3),2)</f>
      </c>
      <c s="27" t="s">
        <v>55</v>
      </c>
      <c>
        <f>(M46*21)/100</f>
      </c>
      <c t="s">
        <v>27</v>
      </c>
    </row>
    <row r="47" spans="1:5" ht="12.75" customHeight="1">
      <c r="A47" s="30" t="s">
        <v>56</v>
      </c>
      <c r="E47" s="31" t="s">
        <v>679</v>
      </c>
    </row>
    <row r="48" spans="1:5" ht="12.75" customHeight="1">
      <c r="A48" s="30" t="s">
        <v>57</v>
      </c>
      <c r="E48" s="32" t="s">
        <v>4</v>
      </c>
    </row>
    <row r="49" spans="5:5" ht="12.75" customHeight="1">
      <c r="E49" s="31" t="s">
        <v>677</v>
      </c>
    </row>
    <row r="50" spans="1:16" ht="12.75" customHeight="1">
      <c r="A50" t="s">
        <v>50</v>
      </c>
      <c s="6" t="s">
        <v>89</v>
      </c>
      <c s="6" t="s">
        <v>680</v>
      </c>
      <c t="s">
        <v>4</v>
      </c>
      <c s="26" t="s">
        <v>681</v>
      </c>
      <c s="27" t="s">
        <v>98</v>
      </c>
      <c s="28">
        <v>2</v>
      </c>
      <c s="27">
        <v>0</v>
      </c>
      <c s="27">
        <f>ROUND(G50*H50,6)</f>
      </c>
      <c r="L50" s="29">
        <v>0</v>
      </c>
      <c s="24">
        <f>ROUND(ROUND(L50,2)*ROUND(G50,3),2)</f>
      </c>
      <c s="27" t="s">
        <v>55</v>
      </c>
      <c>
        <f>(M50*21)/100</f>
      </c>
      <c t="s">
        <v>27</v>
      </c>
    </row>
    <row r="51" spans="1:5" ht="12.75" customHeight="1">
      <c r="A51" s="30" t="s">
        <v>56</v>
      </c>
      <c r="E51" s="31" t="s">
        <v>681</v>
      </c>
    </row>
    <row r="52" spans="1:5" ht="12.75" customHeight="1">
      <c r="A52" s="30" t="s">
        <v>57</v>
      </c>
      <c r="E52" s="32" t="s">
        <v>4</v>
      </c>
    </row>
    <row r="53" spans="5:5" ht="12.75" customHeight="1">
      <c r="E53" s="31" t="s">
        <v>67</v>
      </c>
    </row>
    <row r="54" spans="1:16" ht="12.75" customHeight="1">
      <c r="A54" t="s">
        <v>50</v>
      </c>
      <c s="6" t="s">
        <v>92</v>
      </c>
      <c s="6" t="s">
        <v>682</v>
      </c>
      <c t="s">
        <v>4</v>
      </c>
      <c s="26" t="s">
        <v>683</v>
      </c>
      <c s="27" t="s">
        <v>98</v>
      </c>
      <c s="28">
        <v>2</v>
      </c>
      <c s="27">
        <v>0</v>
      </c>
      <c s="27">
        <f>ROUND(G54*H54,6)</f>
      </c>
      <c r="L54" s="29">
        <v>0</v>
      </c>
      <c s="24">
        <f>ROUND(ROUND(L54,2)*ROUND(G54,3),2)</f>
      </c>
      <c s="27" t="s">
        <v>55</v>
      </c>
      <c>
        <f>(M54*21)/100</f>
      </c>
      <c t="s">
        <v>27</v>
      </c>
    </row>
    <row r="55" spans="1:5" ht="12.75" customHeight="1">
      <c r="A55" s="30" t="s">
        <v>56</v>
      </c>
      <c r="E55" s="31" t="s">
        <v>683</v>
      </c>
    </row>
    <row r="56" spans="1:5" ht="12.75" customHeight="1">
      <c r="A56" s="30" t="s">
        <v>57</v>
      </c>
      <c r="E56" s="32" t="s">
        <v>4</v>
      </c>
    </row>
    <row r="57" spans="5:5" ht="12.75" customHeight="1">
      <c r="E57" s="31" t="s">
        <v>67</v>
      </c>
    </row>
    <row r="58" spans="1:16" ht="12.75" customHeight="1">
      <c r="A58" t="s">
        <v>50</v>
      </c>
      <c s="6" t="s">
        <v>95</v>
      </c>
      <c s="6" t="s">
        <v>481</v>
      </c>
      <c t="s">
        <v>4</v>
      </c>
      <c s="26" t="s">
        <v>482</v>
      </c>
      <c s="27" t="s">
        <v>98</v>
      </c>
      <c s="28">
        <v>1</v>
      </c>
      <c s="27">
        <v>0</v>
      </c>
      <c s="27">
        <f>ROUND(G58*H58,6)</f>
      </c>
      <c r="L58" s="29">
        <v>0</v>
      </c>
      <c s="24">
        <f>ROUND(ROUND(L58,2)*ROUND(G58,3),2)</f>
      </c>
      <c s="27" t="s">
        <v>55</v>
      </c>
      <c>
        <f>(M58*21)/100</f>
      </c>
      <c t="s">
        <v>27</v>
      </c>
    </row>
    <row r="59" spans="1:5" ht="12.75" customHeight="1">
      <c r="A59" s="30" t="s">
        <v>56</v>
      </c>
      <c r="E59" s="31" t="s">
        <v>482</v>
      </c>
    </row>
    <row r="60" spans="1:5" ht="12.75" customHeight="1">
      <c r="A60" s="30" t="s">
        <v>57</v>
      </c>
      <c r="E60" s="32" t="s">
        <v>4</v>
      </c>
    </row>
    <row r="61" spans="5:5" ht="12.75" customHeight="1">
      <c r="E61" s="31" t="s">
        <v>58</v>
      </c>
    </row>
    <row r="62" spans="1:16" ht="12.75" customHeight="1">
      <c r="A62" t="s">
        <v>50</v>
      </c>
      <c s="6" t="s">
        <v>99</v>
      </c>
      <c s="6" t="s">
        <v>684</v>
      </c>
      <c t="s">
        <v>4</v>
      </c>
      <c s="26" t="s">
        <v>685</v>
      </c>
      <c s="27" t="s">
        <v>98</v>
      </c>
      <c s="28">
        <v>24</v>
      </c>
      <c s="27">
        <v>0</v>
      </c>
      <c s="27">
        <f>ROUND(G62*H62,6)</f>
      </c>
      <c r="L62" s="29">
        <v>0</v>
      </c>
      <c s="24">
        <f>ROUND(ROUND(L62,2)*ROUND(G62,3),2)</f>
      </c>
      <c s="27" t="s">
        <v>55</v>
      </c>
      <c>
        <f>(M62*21)/100</f>
      </c>
      <c t="s">
        <v>27</v>
      </c>
    </row>
    <row r="63" spans="1:5" ht="12.75" customHeight="1">
      <c r="A63" s="30" t="s">
        <v>56</v>
      </c>
      <c r="E63" s="31" t="s">
        <v>685</v>
      </c>
    </row>
    <row r="64" spans="1:5" ht="12.75" customHeight="1">
      <c r="A64" s="30" t="s">
        <v>57</v>
      </c>
      <c r="E64" s="32" t="s">
        <v>4</v>
      </c>
    </row>
    <row r="65" spans="5:5" ht="12.75" customHeight="1">
      <c r="E65" s="31" t="s">
        <v>686</v>
      </c>
    </row>
    <row r="66" spans="1:16" ht="12.75" customHeight="1">
      <c r="A66" t="s">
        <v>50</v>
      </c>
      <c s="6" t="s">
        <v>102</v>
      </c>
      <c s="6" t="s">
        <v>552</v>
      </c>
      <c t="s">
        <v>4</v>
      </c>
      <c s="26" t="s">
        <v>553</v>
      </c>
      <c s="27" t="s">
        <v>554</v>
      </c>
      <c s="28">
        <v>1</v>
      </c>
      <c s="27">
        <v>0</v>
      </c>
      <c s="27">
        <f>ROUND(G66*H66,6)</f>
      </c>
      <c r="L66" s="29">
        <v>0</v>
      </c>
      <c s="24">
        <f>ROUND(ROUND(L66,2)*ROUND(G66,3),2)</f>
      </c>
      <c s="27" t="s">
        <v>55</v>
      </c>
      <c>
        <f>(M66*21)/100</f>
      </c>
      <c t="s">
        <v>27</v>
      </c>
    </row>
    <row r="67" spans="1:5" ht="12.75" customHeight="1">
      <c r="A67" s="30" t="s">
        <v>56</v>
      </c>
      <c r="E67" s="31" t="s">
        <v>553</v>
      </c>
    </row>
    <row r="68" spans="1:5" ht="12.75" customHeight="1">
      <c r="A68" s="30" t="s">
        <v>57</v>
      </c>
      <c r="E68" s="32" t="s">
        <v>4</v>
      </c>
    </row>
    <row r="69" spans="5:5" ht="12.75" customHeight="1">
      <c r="E69" s="31" t="s">
        <v>58</v>
      </c>
    </row>
    <row r="70" spans="1:16" ht="12.75" customHeight="1">
      <c r="A70" t="s">
        <v>50</v>
      </c>
      <c s="6" t="s">
        <v>105</v>
      </c>
      <c s="6" t="s">
        <v>555</v>
      </c>
      <c t="s">
        <v>4</v>
      </c>
      <c s="26" t="s">
        <v>556</v>
      </c>
      <c s="27" t="s">
        <v>554</v>
      </c>
      <c s="28">
        <v>1</v>
      </c>
      <c s="27">
        <v>0</v>
      </c>
      <c s="27">
        <f>ROUND(G70*H70,6)</f>
      </c>
      <c r="L70" s="29">
        <v>0</v>
      </c>
      <c s="24">
        <f>ROUND(ROUND(L70,2)*ROUND(G70,3),2)</f>
      </c>
      <c s="27" t="s">
        <v>55</v>
      </c>
      <c>
        <f>(M70*21)/100</f>
      </c>
      <c t="s">
        <v>27</v>
      </c>
    </row>
    <row r="71" spans="1:5" ht="12.75" customHeight="1">
      <c r="A71" s="30" t="s">
        <v>56</v>
      </c>
      <c r="E71" s="31" t="s">
        <v>556</v>
      </c>
    </row>
    <row r="72" spans="1:5" ht="12.75" customHeight="1">
      <c r="A72" s="30" t="s">
        <v>57</v>
      </c>
      <c r="E72" s="32" t="s">
        <v>4</v>
      </c>
    </row>
    <row r="73" spans="5:5" ht="12.75" customHeight="1">
      <c r="E73" s="31" t="s">
        <v>58</v>
      </c>
    </row>
    <row r="74" spans="1:16" ht="12.75" customHeight="1">
      <c r="A74" t="s">
        <v>50</v>
      </c>
      <c s="6" t="s">
        <v>108</v>
      </c>
      <c s="6" t="s">
        <v>557</v>
      </c>
      <c t="s">
        <v>4</v>
      </c>
      <c s="26" t="s">
        <v>558</v>
      </c>
      <c s="27" t="s">
        <v>554</v>
      </c>
      <c s="28">
        <v>0.06</v>
      </c>
      <c s="27">
        <v>0</v>
      </c>
      <c s="27">
        <f>ROUND(G74*H74,6)</f>
      </c>
      <c r="L74" s="29">
        <v>0</v>
      </c>
      <c s="24">
        <f>ROUND(ROUND(L74,2)*ROUND(G74,3),2)</f>
      </c>
      <c s="27" t="s">
        <v>55</v>
      </c>
      <c>
        <f>(M74*21)/100</f>
      </c>
      <c t="s">
        <v>27</v>
      </c>
    </row>
    <row r="75" spans="1:5" ht="12.75" customHeight="1">
      <c r="A75" s="30" t="s">
        <v>56</v>
      </c>
      <c r="E75" s="31" t="s">
        <v>558</v>
      </c>
    </row>
    <row r="76" spans="1:5" ht="12.75" customHeight="1">
      <c r="A76" s="30" t="s">
        <v>57</v>
      </c>
      <c r="E76" s="32" t="s">
        <v>4</v>
      </c>
    </row>
    <row r="77" spans="5:5" ht="12.75" customHeight="1">
      <c r="E77" s="31" t="s">
        <v>67</v>
      </c>
    </row>
    <row r="78" spans="1:16" ht="12.75" customHeight="1">
      <c r="A78" t="s">
        <v>50</v>
      </c>
      <c s="6" t="s">
        <v>111</v>
      </c>
      <c s="6" t="s">
        <v>559</v>
      </c>
      <c t="s">
        <v>4</v>
      </c>
      <c s="26" t="s">
        <v>560</v>
      </c>
      <c s="27" t="s">
        <v>82</v>
      </c>
      <c s="28">
        <v>20</v>
      </c>
      <c s="27">
        <v>0</v>
      </c>
      <c s="27">
        <f>ROUND(G78*H78,6)</f>
      </c>
      <c r="L78" s="29">
        <v>0</v>
      </c>
      <c s="24">
        <f>ROUND(ROUND(L78,2)*ROUND(G78,3),2)</f>
      </c>
      <c s="27" t="s">
        <v>55</v>
      </c>
      <c>
        <f>(M78*21)/100</f>
      </c>
      <c t="s">
        <v>27</v>
      </c>
    </row>
    <row r="79" spans="1:5" ht="12.75" customHeight="1">
      <c r="A79" s="30" t="s">
        <v>56</v>
      </c>
      <c r="E79" s="31" t="s">
        <v>560</v>
      </c>
    </row>
    <row r="80" spans="1:5" ht="12.75" customHeight="1">
      <c r="A80" s="30" t="s">
        <v>57</v>
      </c>
      <c r="E80" s="32" t="s">
        <v>4</v>
      </c>
    </row>
    <row r="81" spans="5:5" ht="12.75" customHeight="1">
      <c r="E81" s="31" t="s">
        <v>67</v>
      </c>
    </row>
    <row r="82" spans="1:16" ht="12.75" customHeight="1">
      <c r="A82" t="s">
        <v>50</v>
      </c>
      <c s="6" t="s">
        <v>114</v>
      </c>
      <c s="6" t="s">
        <v>687</v>
      </c>
      <c t="s">
        <v>4</v>
      </c>
      <c s="26" t="s">
        <v>564</v>
      </c>
      <c s="27" t="s">
        <v>82</v>
      </c>
      <c s="28">
        <v>10</v>
      </c>
      <c s="27">
        <v>0</v>
      </c>
      <c s="27">
        <f>ROUND(G82*H82,6)</f>
      </c>
      <c r="L82" s="29">
        <v>0</v>
      </c>
      <c s="24">
        <f>ROUND(ROUND(L82,2)*ROUND(G82,3),2)</f>
      </c>
      <c s="27" t="s">
        <v>55</v>
      </c>
      <c>
        <f>(M82*21)/100</f>
      </c>
      <c t="s">
        <v>27</v>
      </c>
    </row>
    <row r="83" spans="1:5" ht="12.75" customHeight="1">
      <c r="A83" s="30" t="s">
        <v>56</v>
      </c>
      <c r="E83" s="31" t="s">
        <v>564</v>
      </c>
    </row>
    <row r="84" spans="1:5" ht="12.75" customHeight="1">
      <c r="A84" s="30" t="s">
        <v>57</v>
      </c>
      <c r="E84" s="32" t="s">
        <v>4</v>
      </c>
    </row>
    <row r="85" spans="5:5" ht="12.75" customHeight="1">
      <c r="E85" s="31" t="s">
        <v>67</v>
      </c>
    </row>
    <row r="86" spans="1:16" ht="12.75" customHeight="1">
      <c r="A86" t="s">
        <v>50</v>
      </c>
      <c s="6" t="s">
        <v>117</v>
      </c>
      <c s="6" t="s">
        <v>565</v>
      </c>
      <c t="s">
        <v>4</v>
      </c>
      <c s="26" t="s">
        <v>566</v>
      </c>
      <c s="27" t="s">
        <v>82</v>
      </c>
      <c s="28">
        <v>10</v>
      </c>
      <c s="27">
        <v>0</v>
      </c>
      <c s="27">
        <f>ROUND(G86*H86,6)</f>
      </c>
      <c r="L86" s="29">
        <v>0</v>
      </c>
      <c s="24">
        <f>ROUND(ROUND(L86,2)*ROUND(G86,3),2)</f>
      </c>
      <c s="27" t="s">
        <v>55</v>
      </c>
      <c>
        <f>(M86*21)/100</f>
      </c>
      <c t="s">
        <v>27</v>
      </c>
    </row>
    <row r="87" spans="1:5" ht="12.75" customHeight="1">
      <c r="A87" s="30" t="s">
        <v>56</v>
      </c>
      <c r="E87" s="31" t="s">
        <v>566</v>
      </c>
    </row>
    <row r="88" spans="1:5" ht="12.75" customHeight="1">
      <c r="A88" s="30" t="s">
        <v>57</v>
      </c>
      <c r="E88" s="32" t="s">
        <v>4</v>
      </c>
    </row>
    <row r="89" spans="5:5" ht="12.75" customHeight="1">
      <c r="E89" s="31" t="s">
        <v>58</v>
      </c>
    </row>
    <row r="90" spans="1:16" ht="12.75" customHeight="1">
      <c r="A90" t="s">
        <v>50</v>
      </c>
      <c s="6" t="s">
        <v>121</v>
      </c>
      <c s="6" t="s">
        <v>567</v>
      </c>
      <c t="s">
        <v>4</v>
      </c>
      <c s="26" t="s">
        <v>568</v>
      </c>
      <c s="27" t="s">
        <v>82</v>
      </c>
      <c s="28">
        <v>30</v>
      </c>
      <c s="27">
        <v>0</v>
      </c>
      <c s="27">
        <f>ROUND(G90*H90,6)</f>
      </c>
      <c r="L90" s="29">
        <v>0</v>
      </c>
      <c s="24">
        <f>ROUND(ROUND(L90,2)*ROUND(G90,3),2)</f>
      </c>
      <c s="27" t="s">
        <v>55</v>
      </c>
      <c>
        <f>(M90*21)/100</f>
      </c>
      <c t="s">
        <v>27</v>
      </c>
    </row>
    <row r="91" spans="1:5" ht="12.75" customHeight="1">
      <c r="A91" s="30" t="s">
        <v>56</v>
      </c>
      <c r="E91" s="31" t="s">
        <v>568</v>
      </c>
    </row>
    <row r="92" spans="1:5" ht="12.75" customHeight="1">
      <c r="A92" s="30" t="s">
        <v>57</v>
      </c>
      <c r="E92" s="32" t="s">
        <v>4</v>
      </c>
    </row>
    <row r="93" spans="5:5" ht="12.75" customHeight="1">
      <c r="E93" s="31" t="s">
        <v>58</v>
      </c>
    </row>
    <row r="94" spans="1:16" ht="12.75" customHeight="1">
      <c r="A94" t="s">
        <v>50</v>
      </c>
      <c s="6" t="s">
        <v>126</v>
      </c>
      <c s="6" t="s">
        <v>368</v>
      </c>
      <c t="s">
        <v>4</v>
      </c>
      <c s="26" t="s">
        <v>369</v>
      </c>
      <c s="27" t="s">
        <v>98</v>
      </c>
      <c s="28">
        <v>6</v>
      </c>
      <c s="27">
        <v>0</v>
      </c>
      <c s="27">
        <f>ROUND(G94*H94,6)</f>
      </c>
      <c r="L94" s="29">
        <v>0</v>
      </c>
      <c s="24">
        <f>ROUND(ROUND(L94,2)*ROUND(G94,3),2)</f>
      </c>
      <c s="27" t="s">
        <v>55</v>
      </c>
      <c>
        <f>(M94*21)/100</f>
      </c>
      <c t="s">
        <v>27</v>
      </c>
    </row>
    <row r="95" spans="1:5" ht="12.75" customHeight="1">
      <c r="A95" s="30" t="s">
        <v>56</v>
      </c>
      <c r="E95" s="31" t="s">
        <v>369</v>
      </c>
    </row>
    <row r="96" spans="1:5" ht="12.75" customHeight="1">
      <c r="A96" s="30" t="s">
        <v>57</v>
      </c>
      <c r="E96" s="32" t="s">
        <v>4</v>
      </c>
    </row>
    <row r="97" spans="5:5" ht="12.75" customHeight="1">
      <c r="E97" s="31" t="s">
        <v>58</v>
      </c>
    </row>
    <row r="98" spans="1:16" ht="12.75" customHeight="1">
      <c r="A98" t="s">
        <v>50</v>
      </c>
      <c s="6" t="s">
        <v>130</v>
      </c>
      <c s="6" t="s">
        <v>688</v>
      </c>
      <c t="s">
        <v>4</v>
      </c>
      <c s="26" t="s">
        <v>689</v>
      </c>
      <c s="27" t="s">
        <v>82</v>
      </c>
      <c s="28">
        <v>30</v>
      </c>
      <c s="27">
        <v>0</v>
      </c>
      <c s="27">
        <f>ROUND(G98*H98,6)</f>
      </c>
      <c r="L98" s="29">
        <v>0</v>
      </c>
      <c s="24">
        <f>ROUND(ROUND(L98,2)*ROUND(G98,3),2)</f>
      </c>
      <c s="27" t="s">
        <v>55</v>
      </c>
      <c>
        <f>(M98*21)/100</f>
      </c>
      <c t="s">
        <v>27</v>
      </c>
    </row>
    <row r="99" spans="1:5" ht="12.75" customHeight="1">
      <c r="A99" s="30" t="s">
        <v>56</v>
      </c>
      <c r="E99" s="31" t="s">
        <v>690</v>
      </c>
    </row>
    <row r="100" spans="1:5" ht="12.75" customHeight="1">
      <c r="A100" s="30" t="s">
        <v>57</v>
      </c>
      <c r="E100" s="32" t="s">
        <v>4</v>
      </c>
    </row>
    <row r="101" spans="5:5" ht="12.75" customHeight="1">
      <c r="E101" s="31" t="s">
        <v>691</v>
      </c>
    </row>
    <row r="102" spans="1:16" ht="12.75" customHeight="1">
      <c r="A102" t="s">
        <v>50</v>
      </c>
      <c s="6" t="s">
        <v>133</v>
      </c>
      <c s="6" t="s">
        <v>571</v>
      </c>
      <c t="s">
        <v>4</v>
      </c>
      <c s="26" t="s">
        <v>572</v>
      </c>
      <c s="27" t="s">
        <v>82</v>
      </c>
      <c s="28">
        <v>30</v>
      </c>
      <c s="27">
        <v>0</v>
      </c>
      <c s="27">
        <f>ROUND(G102*H102,6)</f>
      </c>
      <c r="L102" s="29">
        <v>0</v>
      </c>
      <c s="24">
        <f>ROUND(ROUND(L102,2)*ROUND(G102,3),2)</f>
      </c>
      <c s="27" t="s">
        <v>55</v>
      </c>
      <c>
        <f>(M102*21)/100</f>
      </c>
      <c t="s">
        <v>27</v>
      </c>
    </row>
    <row r="103" spans="1:5" ht="12.75" customHeight="1">
      <c r="A103" s="30" t="s">
        <v>56</v>
      </c>
      <c r="E103" s="31" t="s">
        <v>572</v>
      </c>
    </row>
    <row r="104" spans="1:5" ht="12.75" customHeight="1">
      <c r="A104" s="30" t="s">
        <v>57</v>
      </c>
      <c r="E104" s="32" t="s">
        <v>4</v>
      </c>
    </row>
    <row r="105" spans="5:5" ht="12.75" customHeight="1">
      <c r="E105" s="31" t="s">
        <v>67</v>
      </c>
    </row>
    <row r="106" spans="1:16" ht="12.75" customHeight="1">
      <c r="A106" t="s">
        <v>50</v>
      </c>
      <c s="6" t="s">
        <v>136</v>
      </c>
      <c s="6" t="s">
        <v>569</v>
      </c>
      <c t="s">
        <v>4</v>
      </c>
      <c s="26" t="s">
        <v>570</v>
      </c>
      <c s="27" t="s">
        <v>98</v>
      </c>
      <c s="28">
        <v>1</v>
      </c>
      <c s="27">
        <v>0</v>
      </c>
      <c s="27">
        <f>ROUND(G106*H106,6)</f>
      </c>
      <c r="L106" s="29">
        <v>0</v>
      </c>
      <c s="24">
        <f>ROUND(ROUND(L106,2)*ROUND(G106,3),2)</f>
      </c>
      <c s="27" t="s">
        <v>55</v>
      </c>
      <c>
        <f>(M106*21)/100</f>
      </c>
      <c t="s">
        <v>27</v>
      </c>
    </row>
    <row r="107" spans="1:5" ht="12.75" customHeight="1">
      <c r="A107" s="30" t="s">
        <v>56</v>
      </c>
      <c r="E107" s="31" t="s">
        <v>570</v>
      </c>
    </row>
    <row r="108" spans="1:5" ht="12.75" customHeight="1">
      <c r="A108" s="30" t="s">
        <v>57</v>
      </c>
      <c r="E108" s="32" t="s">
        <v>4</v>
      </c>
    </row>
    <row r="109" spans="5:5" ht="12.75" customHeight="1">
      <c r="E109" s="31" t="s">
        <v>67</v>
      </c>
    </row>
    <row r="110" spans="1:16" ht="12.75" customHeight="1">
      <c r="A110" t="s">
        <v>50</v>
      </c>
      <c s="6" t="s">
        <v>139</v>
      </c>
      <c s="6" t="s">
        <v>692</v>
      </c>
      <c t="s">
        <v>4</v>
      </c>
      <c s="26" t="s">
        <v>693</v>
      </c>
      <c s="27" t="s">
        <v>82</v>
      </c>
      <c s="28">
        <v>10</v>
      </c>
      <c s="27">
        <v>0</v>
      </c>
      <c s="27">
        <f>ROUND(G110*H110,6)</f>
      </c>
      <c r="L110" s="29">
        <v>0</v>
      </c>
      <c s="24">
        <f>ROUND(ROUND(L110,2)*ROUND(G110,3),2)</f>
      </c>
      <c s="27" t="s">
        <v>55</v>
      </c>
      <c>
        <f>(M110*21)/100</f>
      </c>
      <c t="s">
        <v>27</v>
      </c>
    </row>
    <row r="111" spans="1:5" ht="12.75" customHeight="1">
      <c r="A111" s="30" t="s">
        <v>56</v>
      </c>
      <c r="E111" s="31" t="s">
        <v>693</v>
      </c>
    </row>
    <row r="112" spans="1:5" ht="12.75" customHeight="1">
      <c r="A112" s="30" t="s">
        <v>57</v>
      </c>
      <c r="E112" s="32" t="s">
        <v>4</v>
      </c>
    </row>
    <row r="113" spans="5:5" ht="12.75" customHeight="1">
      <c r="E113" s="31" t="s">
        <v>67</v>
      </c>
    </row>
    <row r="114" spans="1:16" ht="12.75" customHeight="1">
      <c r="A114" t="s">
        <v>50</v>
      </c>
      <c s="6" t="s">
        <v>142</v>
      </c>
      <c s="6" t="s">
        <v>694</v>
      </c>
      <c t="s">
        <v>4</v>
      </c>
      <c s="26" t="s">
        <v>695</v>
      </c>
      <c s="27" t="s">
        <v>98</v>
      </c>
      <c s="28">
        <v>1</v>
      </c>
      <c s="27">
        <v>0</v>
      </c>
      <c s="27">
        <f>ROUND(G114*H114,6)</f>
      </c>
      <c r="L114" s="29">
        <v>0</v>
      </c>
      <c s="24">
        <f>ROUND(ROUND(L114,2)*ROUND(G114,3),2)</f>
      </c>
      <c s="27" t="s">
        <v>55</v>
      </c>
      <c>
        <f>(M114*21)/100</f>
      </c>
      <c t="s">
        <v>27</v>
      </c>
    </row>
    <row r="115" spans="1:5" ht="12.75" customHeight="1">
      <c r="A115" s="30" t="s">
        <v>56</v>
      </c>
      <c r="E115" s="31" t="s">
        <v>695</v>
      </c>
    </row>
    <row r="116" spans="1:5" ht="12.75" customHeight="1">
      <c r="A116" s="30" t="s">
        <v>57</v>
      </c>
      <c r="E116" s="32" t="s">
        <v>4</v>
      </c>
    </row>
    <row r="117" spans="5:5" ht="12.75" customHeight="1">
      <c r="E117" s="31" t="s">
        <v>67</v>
      </c>
    </row>
    <row r="118" spans="1:16" ht="12.75" customHeight="1">
      <c r="A118" t="s">
        <v>50</v>
      </c>
      <c s="6" t="s">
        <v>145</v>
      </c>
      <c s="6" t="s">
        <v>346</v>
      </c>
      <c t="s">
        <v>4</v>
      </c>
      <c s="26" t="s">
        <v>347</v>
      </c>
      <c s="27" t="s">
        <v>98</v>
      </c>
      <c s="28">
        <v>1</v>
      </c>
      <c s="27">
        <v>0</v>
      </c>
      <c s="27">
        <f>ROUND(G118*H118,6)</f>
      </c>
      <c r="L118" s="29">
        <v>0</v>
      </c>
      <c s="24">
        <f>ROUND(ROUND(L118,2)*ROUND(G118,3),2)</f>
      </c>
      <c s="27" t="s">
        <v>55</v>
      </c>
      <c>
        <f>(M118*21)/100</f>
      </c>
      <c t="s">
        <v>27</v>
      </c>
    </row>
    <row r="119" spans="1:5" ht="12.75" customHeight="1">
      <c r="A119" s="30" t="s">
        <v>56</v>
      </c>
      <c r="E119" s="31" t="s">
        <v>347</v>
      </c>
    </row>
    <row r="120" spans="1:5" ht="12.75" customHeight="1">
      <c r="A120" s="30" t="s">
        <v>57</v>
      </c>
      <c r="E120" s="32" t="s">
        <v>4</v>
      </c>
    </row>
    <row r="121" spans="5:5" ht="12.75" customHeight="1">
      <c r="E121" s="31" t="s">
        <v>67</v>
      </c>
    </row>
    <row r="122" spans="1:16" ht="12.75" customHeight="1">
      <c r="A122" t="s">
        <v>50</v>
      </c>
      <c s="6" t="s">
        <v>148</v>
      </c>
      <c s="6" t="s">
        <v>696</v>
      </c>
      <c t="s">
        <v>4</v>
      </c>
      <c s="26" t="s">
        <v>697</v>
      </c>
      <c s="27" t="s">
        <v>98</v>
      </c>
      <c s="28">
        <v>1</v>
      </c>
      <c s="27">
        <v>0</v>
      </c>
      <c s="27">
        <f>ROUND(G122*H122,6)</f>
      </c>
      <c r="L122" s="29">
        <v>0</v>
      </c>
      <c s="24">
        <f>ROUND(ROUND(L122,2)*ROUND(G122,3),2)</f>
      </c>
      <c s="27" t="s">
        <v>55</v>
      </c>
      <c>
        <f>(M122*21)/100</f>
      </c>
      <c t="s">
        <v>27</v>
      </c>
    </row>
    <row r="123" spans="1:5" ht="12.75" customHeight="1">
      <c r="A123" s="30" t="s">
        <v>56</v>
      </c>
      <c r="E123" s="31" t="s">
        <v>697</v>
      </c>
    </row>
    <row r="124" spans="1:5" ht="12.75" customHeight="1">
      <c r="A124" s="30" t="s">
        <v>57</v>
      </c>
      <c r="E124" s="32" t="s">
        <v>4</v>
      </c>
    </row>
    <row r="125" spans="5:5" ht="12.75" customHeight="1">
      <c r="E125" s="31" t="s">
        <v>67</v>
      </c>
    </row>
    <row r="126" spans="1:16" ht="12.75" customHeight="1">
      <c r="A126" t="s">
        <v>50</v>
      </c>
      <c s="6" t="s">
        <v>151</v>
      </c>
      <c s="6" t="s">
        <v>698</v>
      </c>
      <c t="s">
        <v>4</v>
      </c>
      <c s="26" t="s">
        <v>699</v>
      </c>
      <c s="27" t="s">
        <v>98</v>
      </c>
      <c s="28">
        <v>1</v>
      </c>
      <c s="27">
        <v>0</v>
      </c>
      <c s="27">
        <f>ROUND(G126*H126,6)</f>
      </c>
      <c r="L126" s="29">
        <v>0</v>
      </c>
      <c s="24">
        <f>ROUND(ROUND(L126,2)*ROUND(G126,3),2)</f>
      </c>
      <c s="27" t="s">
        <v>55</v>
      </c>
      <c>
        <f>(M126*21)/100</f>
      </c>
      <c t="s">
        <v>27</v>
      </c>
    </row>
    <row r="127" spans="1:5" ht="12.75" customHeight="1">
      <c r="A127" s="30" t="s">
        <v>56</v>
      </c>
      <c r="E127" s="31" t="s">
        <v>699</v>
      </c>
    </row>
    <row r="128" spans="1:5" ht="12.75" customHeight="1">
      <c r="A128" s="30" t="s">
        <v>57</v>
      </c>
      <c r="E128" s="32" t="s">
        <v>4</v>
      </c>
    </row>
    <row r="129" spans="5:5" ht="12.75" customHeight="1">
      <c r="E129" s="31" t="s">
        <v>67</v>
      </c>
    </row>
    <row r="130" spans="1:16" ht="12.75" customHeight="1">
      <c r="A130" t="s">
        <v>50</v>
      </c>
      <c s="6" t="s">
        <v>154</v>
      </c>
      <c s="6" t="s">
        <v>700</v>
      </c>
      <c t="s">
        <v>4</v>
      </c>
      <c s="26" t="s">
        <v>701</v>
      </c>
      <c s="27" t="s">
        <v>82</v>
      </c>
      <c s="28">
        <v>1</v>
      </c>
      <c s="27">
        <v>0</v>
      </c>
      <c s="27">
        <f>ROUND(G130*H130,6)</f>
      </c>
      <c r="L130" s="29">
        <v>0</v>
      </c>
      <c s="24">
        <f>ROUND(ROUND(L130,2)*ROUND(G130,3),2)</f>
      </c>
      <c s="27" t="s">
        <v>55</v>
      </c>
      <c>
        <f>(M130*21)/100</f>
      </c>
      <c t="s">
        <v>27</v>
      </c>
    </row>
    <row r="131" spans="1:5" ht="12.75" customHeight="1">
      <c r="A131" s="30" t="s">
        <v>56</v>
      </c>
      <c r="E131" s="31" t="s">
        <v>701</v>
      </c>
    </row>
    <row r="132" spans="1:5" ht="12.75" customHeight="1">
      <c r="A132" s="30" t="s">
        <v>57</v>
      </c>
      <c r="E132" s="32" t="s">
        <v>4</v>
      </c>
    </row>
    <row r="133" spans="5:5" ht="12.75" customHeight="1">
      <c r="E133" s="31" t="s">
        <v>67</v>
      </c>
    </row>
    <row r="134" spans="1:16" ht="12.75" customHeight="1">
      <c r="A134" t="s">
        <v>50</v>
      </c>
      <c s="6" t="s">
        <v>157</v>
      </c>
      <c s="6" t="s">
        <v>469</v>
      </c>
      <c t="s">
        <v>4</v>
      </c>
      <c s="26" t="s">
        <v>470</v>
      </c>
      <c s="27" t="s">
        <v>82</v>
      </c>
      <c s="28">
        <v>1</v>
      </c>
      <c s="27">
        <v>0</v>
      </c>
      <c s="27">
        <f>ROUND(G134*H134,6)</f>
      </c>
      <c r="L134" s="29">
        <v>0</v>
      </c>
      <c s="24">
        <f>ROUND(ROUND(L134,2)*ROUND(G134,3),2)</f>
      </c>
      <c s="27" t="s">
        <v>55</v>
      </c>
      <c>
        <f>(M134*21)/100</f>
      </c>
      <c t="s">
        <v>27</v>
      </c>
    </row>
    <row r="135" spans="1:5" ht="12.75" customHeight="1">
      <c r="A135" s="30" t="s">
        <v>56</v>
      </c>
      <c r="E135" s="31" t="s">
        <v>470</v>
      </c>
    </row>
    <row r="136" spans="1:5" ht="12.75" customHeight="1">
      <c r="A136" s="30" t="s">
        <v>57</v>
      </c>
      <c r="E136" s="32" t="s">
        <v>4</v>
      </c>
    </row>
    <row r="137" spans="5:5" ht="12.75" customHeight="1">
      <c r="E137" s="31" t="s">
        <v>67</v>
      </c>
    </row>
    <row r="138" spans="1:16" ht="12.75" customHeight="1">
      <c r="A138" t="s">
        <v>50</v>
      </c>
      <c s="6" t="s">
        <v>161</v>
      </c>
      <c s="6" t="s">
        <v>702</v>
      </c>
      <c t="s">
        <v>4</v>
      </c>
      <c s="26" t="s">
        <v>703</v>
      </c>
      <c s="27" t="s">
        <v>98</v>
      </c>
      <c s="28">
        <v>1</v>
      </c>
      <c s="27">
        <v>0</v>
      </c>
      <c s="27">
        <f>ROUND(G138*H138,6)</f>
      </c>
      <c r="L138" s="29">
        <v>0</v>
      </c>
      <c s="24">
        <f>ROUND(ROUND(L138,2)*ROUND(G138,3),2)</f>
      </c>
      <c s="27" t="s">
        <v>55</v>
      </c>
      <c>
        <f>(M138*21)/100</f>
      </c>
      <c t="s">
        <v>27</v>
      </c>
    </row>
    <row r="139" spans="1:5" ht="12.75" customHeight="1">
      <c r="A139" s="30" t="s">
        <v>56</v>
      </c>
      <c r="E139" s="31" t="s">
        <v>703</v>
      </c>
    </row>
    <row r="140" spans="1:5" ht="12.75" customHeight="1">
      <c r="A140" s="30" t="s">
        <v>57</v>
      </c>
      <c r="E140" s="32" t="s">
        <v>4</v>
      </c>
    </row>
    <row r="141" spans="5:5" ht="12.75" customHeight="1">
      <c r="E141" s="31" t="s">
        <v>67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2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706</v>
      </c>
      <c r="E8" s="23" t="s">
        <v>707</v>
      </c>
      <c r="J8" s="22">
        <f>0+J9+J22</f>
      </c>
      <c s="22">
        <f>0+K9+K22</f>
      </c>
      <c s="22">
        <f>0+L9+L22</f>
      </c>
      <c s="22">
        <f>0+M9+M22</f>
      </c>
    </row>
    <row r="9" spans="1:13" ht="12.75" customHeight="1">
      <c r="A9" t="s">
        <v>47</v>
      </c>
      <c r="C9" s="7" t="s">
        <v>51</v>
      </c>
      <c r="E9" s="25" t="s">
        <v>59</v>
      </c>
      <c r="J9" s="24">
        <f>0</f>
      </c>
      <c s="24">
        <f>0</f>
      </c>
      <c s="24">
        <f>0+L10+L14+L18</f>
      </c>
      <c s="24">
        <f>0+M10+M14+M18</f>
      </c>
    </row>
    <row r="10" spans="1:16" ht="12.75" customHeight="1">
      <c r="A10" t="s">
        <v>50</v>
      </c>
      <c s="6" t="s">
        <v>51</v>
      </c>
      <c s="6" t="s">
        <v>64</v>
      </c>
      <c t="s">
        <v>4</v>
      </c>
      <c s="26" t="s">
        <v>65</v>
      </c>
      <c s="27" t="s">
        <v>66</v>
      </c>
      <c s="28">
        <v>3</v>
      </c>
      <c s="27">
        <v>0</v>
      </c>
      <c s="27">
        <f>ROUND(G10*H10,6)</f>
      </c>
      <c r="L10" s="29">
        <v>0</v>
      </c>
      <c s="24">
        <f>ROUND(ROUND(L10,2)*ROUND(G10,3),2)</f>
      </c>
      <c s="27" t="s">
        <v>55</v>
      </c>
      <c>
        <f>(M10*21)/100</f>
      </c>
      <c t="s">
        <v>27</v>
      </c>
    </row>
    <row r="11" spans="1:5" ht="12.75" customHeight="1">
      <c r="A11" s="30" t="s">
        <v>56</v>
      </c>
      <c r="E11" s="31" t="s">
        <v>65</v>
      </c>
    </row>
    <row r="12" spans="1:5" ht="12.75" customHeight="1">
      <c r="A12" s="30" t="s">
        <v>57</v>
      </c>
      <c r="E12" s="32" t="s">
        <v>4</v>
      </c>
    </row>
    <row r="13" spans="5:5" ht="12.75" customHeight="1">
      <c r="E13" s="31" t="s">
        <v>58</v>
      </c>
    </row>
    <row r="14" spans="1:16" ht="12.75" customHeight="1">
      <c r="A14" t="s">
        <v>50</v>
      </c>
      <c s="6" t="s">
        <v>27</v>
      </c>
      <c s="6" t="s">
        <v>708</v>
      </c>
      <c t="s">
        <v>4</v>
      </c>
      <c s="26" t="s">
        <v>709</v>
      </c>
      <c s="27" t="s">
        <v>66</v>
      </c>
      <c s="28">
        <v>3</v>
      </c>
      <c s="27">
        <v>0</v>
      </c>
      <c s="27">
        <f>ROUND(G14*H14,6)</f>
      </c>
      <c r="L14" s="29">
        <v>0</v>
      </c>
      <c s="24">
        <f>ROUND(ROUND(L14,2)*ROUND(G14,3),2)</f>
      </c>
      <c s="27" t="s">
        <v>55</v>
      </c>
      <c>
        <f>(M14*21)/100</f>
      </c>
      <c t="s">
        <v>27</v>
      </c>
    </row>
    <row r="15" spans="1:5" ht="12.75" customHeight="1">
      <c r="A15" s="30" t="s">
        <v>56</v>
      </c>
      <c r="E15" s="31" t="s">
        <v>709</v>
      </c>
    </row>
    <row r="16" spans="1:5" ht="12.75" customHeight="1">
      <c r="A16" s="30" t="s">
        <v>57</v>
      </c>
      <c r="E16" s="32" t="s">
        <v>4</v>
      </c>
    </row>
    <row r="17" spans="5:5" ht="12.75" customHeight="1">
      <c r="E17" s="31" t="s">
        <v>58</v>
      </c>
    </row>
    <row r="18" spans="1:16" ht="12.75" customHeight="1">
      <c r="A18" t="s">
        <v>50</v>
      </c>
      <c s="6" t="s">
        <v>25</v>
      </c>
      <c s="6" t="s">
        <v>710</v>
      </c>
      <c t="s">
        <v>4</v>
      </c>
      <c s="26" t="s">
        <v>711</v>
      </c>
      <c s="27" t="s">
        <v>98</v>
      </c>
      <c s="28">
        <v>15</v>
      </c>
      <c s="27">
        <v>0</v>
      </c>
      <c s="27">
        <f>ROUND(G18*H18,6)</f>
      </c>
      <c r="L18" s="29">
        <v>0</v>
      </c>
      <c s="24">
        <f>ROUND(ROUND(L18,2)*ROUND(G18,3),2)</f>
      </c>
      <c s="27" t="s">
        <v>55</v>
      </c>
      <c>
        <f>(M18*21)/100</f>
      </c>
      <c t="s">
        <v>27</v>
      </c>
    </row>
    <row r="19" spans="1:5" ht="12.75" customHeight="1">
      <c r="A19" s="30" t="s">
        <v>56</v>
      </c>
      <c r="E19" s="31" t="s">
        <v>711</v>
      </c>
    </row>
    <row r="20" spans="1:5" ht="12.75" customHeight="1">
      <c r="A20" s="30" t="s">
        <v>57</v>
      </c>
      <c r="E20" s="32" t="s">
        <v>4</v>
      </c>
    </row>
    <row r="21" spans="5:5" ht="12.75" customHeight="1">
      <c r="E21" s="31" t="s">
        <v>58</v>
      </c>
    </row>
    <row r="22" spans="1:13" ht="12.75" customHeight="1">
      <c r="A22" t="s">
        <v>47</v>
      </c>
      <c r="C22" s="7" t="s">
        <v>27</v>
      </c>
      <c r="E22" s="25" t="s">
        <v>712</v>
      </c>
      <c r="J22" s="24">
        <f>0</f>
      </c>
      <c s="24">
        <f>0</f>
      </c>
      <c s="24">
        <f>0+L23+L27+L31+L35+L39+L43+L47+L51+L55+L59+L63+L67+L71+L75+L79+L83+L87+L91+L95+L99+L103+L107+L111+L115+L119+L123+L127+L131+L135+L139+L143+L147+L151+L155+L159+L163+L167+L171+L175+L179+L183+L187+L191+L195+L199+L203+L207+L211+L215+L219+L223+L227+L231+L235+L239+L243+L247+L251+L255+L259+L263+L267+L271+L275+L279+L283+L287+L291</f>
      </c>
      <c s="24">
        <f>0+M23+M27+M31+M35+M39+M43+M47+M51+M55+M59+M63+M67+M71+M75+M79+M83+M87+M91+M95+M99+M103+M107+M111+M115+M119+M123+M127+M131+M135+M139+M143+M147+M151+M155+M159+M163+M167+M171+M175+M179+M183+M187+M191+M195+M199+M203+M207+M211+M215+M219+M223+M227+M231+M235+M239+M243+M247+M251+M255+M259+M263+M267+M271+M275+M279+M283+M287+M291</f>
      </c>
    </row>
    <row r="23" spans="1:16" ht="12.75" customHeight="1">
      <c r="A23" t="s">
        <v>50</v>
      </c>
      <c s="6" t="s">
        <v>68</v>
      </c>
      <c s="6" t="s">
        <v>713</v>
      </c>
      <c t="s">
        <v>4</v>
      </c>
      <c s="26" t="s">
        <v>714</v>
      </c>
      <c s="27" t="s">
        <v>98</v>
      </c>
      <c s="28">
        <v>9</v>
      </c>
      <c s="27">
        <v>0</v>
      </c>
      <c s="27">
        <f>ROUND(G23*H23,6)</f>
      </c>
      <c r="L23" s="29">
        <v>0</v>
      </c>
      <c s="24">
        <f>ROUND(ROUND(L23,2)*ROUND(G23,3),2)</f>
      </c>
      <c s="27" t="s">
        <v>55</v>
      </c>
      <c>
        <f>(M23*21)/100</f>
      </c>
      <c t="s">
        <v>27</v>
      </c>
    </row>
    <row r="24" spans="1:5" ht="12.75" customHeight="1">
      <c r="A24" s="30" t="s">
        <v>56</v>
      </c>
      <c r="E24" s="31" t="s">
        <v>714</v>
      </c>
    </row>
    <row r="25" spans="1:5" ht="12.75" customHeight="1">
      <c r="A25" s="30" t="s">
        <v>57</v>
      </c>
      <c r="E25" s="32" t="s">
        <v>4</v>
      </c>
    </row>
    <row r="26" spans="5:5" ht="12.75" customHeight="1">
      <c r="E26" s="31" t="s">
        <v>58</v>
      </c>
    </row>
    <row r="27" spans="1:16" ht="12.75" customHeight="1">
      <c r="A27" t="s">
        <v>50</v>
      </c>
      <c s="6" t="s">
        <v>71</v>
      </c>
      <c s="6" t="s">
        <v>715</v>
      </c>
      <c t="s">
        <v>4</v>
      </c>
      <c s="26" t="s">
        <v>716</v>
      </c>
      <c s="27" t="s">
        <v>98</v>
      </c>
      <c s="28">
        <v>9</v>
      </c>
      <c s="27">
        <v>0</v>
      </c>
      <c s="27">
        <f>ROUND(G27*H27,6)</f>
      </c>
      <c r="L27" s="29">
        <v>0</v>
      </c>
      <c s="24">
        <f>ROUND(ROUND(L27,2)*ROUND(G27,3),2)</f>
      </c>
      <c s="27" t="s">
        <v>55</v>
      </c>
      <c>
        <f>(M27*21)/100</f>
      </c>
      <c t="s">
        <v>27</v>
      </c>
    </row>
    <row r="28" spans="1:5" ht="12.75" customHeight="1">
      <c r="A28" s="30" t="s">
        <v>56</v>
      </c>
      <c r="E28" s="31" t="s">
        <v>716</v>
      </c>
    </row>
    <row r="29" spans="1:5" ht="12.75" customHeight="1">
      <c r="A29" s="30" t="s">
        <v>57</v>
      </c>
      <c r="E29" s="32" t="s">
        <v>4</v>
      </c>
    </row>
    <row r="30" spans="5:5" ht="12.75" customHeight="1">
      <c r="E30" s="31" t="s">
        <v>58</v>
      </c>
    </row>
    <row r="31" spans="1:16" ht="12.75" customHeight="1">
      <c r="A31" t="s">
        <v>50</v>
      </c>
      <c s="6" t="s">
        <v>26</v>
      </c>
      <c s="6" t="s">
        <v>717</v>
      </c>
      <c t="s">
        <v>4</v>
      </c>
      <c s="26" t="s">
        <v>718</v>
      </c>
      <c s="27" t="s">
        <v>98</v>
      </c>
      <c s="28">
        <v>4</v>
      </c>
      <c s="27">
        <v>0</v>
      </c>
      <c s="27">
        <f>ROUND(G31*H31,6)</f>
      </c>
      <c r="L31" s="29">
        <v>0</v>
      </c>
      <c s="24">
        <f>ROUND(ROUND(L31,2)*ROUND(G31,3),2)</f>
      </c>
      <c s="27" t="s">
        <v>55</v>
      </c>
      <c>
        <f>(M31*21)/100</f>
      </c>
      <c t="s">
        <v>27</v>
      </c>
    </row>
    <row r="32" spans="1:5" ht="12.75" customHeight="1">
      <c r="A32" s="30" t="s">
        <v>56</v>
      </c>
      <c r="E32" s="31" t="s">
        <v>718</v>
      </c>
    </row>
    <row r="33" spans="1:5" ht="12.75" customHeight="1">
      <c r="A33" s="30" t="s">
        <v>57</v>
      </c>
      <c r="E33" s="32" t="s">
        <v>4</v>
      </c>
    </row>
    <row r="34" spans="5:5" ht="12.75" customHeight="1">
      <c r="E34" s="31" t="s">
        <v>58</v>
      </c>
    </row>
    <row r="35" spans="1:16" ht="12.75" customHeight="1">
      <c r="A35" t="s">
        <v>50</v>
      </c>
      <c s="6" t="s">
        <v>76</v>
      </c>
      <c s="6" t="s">
        <v>719</v>
      </c>
      <c t="s">
        <v>4</v>
      </c>
      <c s="26" t="s">
        <v>720</v>
      </c>
      <c s="27" t="s">
        <v>98</v>
      </c>
      <c s="28">
        <v>1</v>
      </c>
      <c s="27">
        <v>0</v>
      </c>
      <c s="27">
        <f>ROUND(G35*H35,6)</f>
      </c>
      <c r="L35" s="29">
        <v>0</v>
      </c>
      <c s="24">
        <f>ROUND(ROUND(L35,2)*ROUND(G35,3),2)</f>
      </c>
      <c s="27" t="s">
        <v>55</v>
      </c>
      <c>
        <f>(M35*21)/100</f>
      </c>
      <c t="s">
        <v>27</v>
      </c>
    </row>
    <row r="36" spans="1:5" ht="12.75" customHeight="1">
      <c r="A36" s="30" t="s">
        <v>56</v>
      </c>
      <c r="E36" s="31" t="s">
        <v>720</v>
      </c>
    </row>
    <row r="37" spans="1:5" ht="12.75" customHeight="1">
      <c r="A37" s="30" t="s">
        <v>57</v>
      </c>
      <c r="E37" s="32" t="s">
        <v>4</v>
      </c>
    </row>
    <row r="38" spans="5:5" ht="12.75" customHeight="1">
      <c r="E38" s="31" t="s">
        <v>58</v>
      </c>
    </row>
    <row r="39" spans="1:16" ht="12.75" customHeight="1">
      <c r="A39" t="s">
        <v>50</v>
      </c>
      <c s="6" t="s">
        <v>79</v>
      </c>
      <c s="6" t="s">
        <v>721</v>
      </c>
      <c t="s">
        <v>4</v>
      </c>
      <c s="26" t="s">
        <v>722</v>
      </c>
      <c s="27" t="s">
        <v>98</v>
      </c>
      <c s="28">
        <v>5</v>
      </c>
      <c s="27">
        <v>0</v>
      </c>
      <c s="27">
        <f>ROUND(G39*H39,6)</f>
      </c>
      <c r="L39" s="29">
        <v>0</v>
      </c>
      <c s="24">
        <f>ROUND(ROUND(L39,2)*ROUND(G39,3),2)</f>
      </c>
      <c s="27" t="s">
        <v>55</v>
      </c>
      <c>
        <f>(M39*21)/100</f>
      </c>
      <c t="s">
        <v>27</v>
      </c>
    </row>
    <row r="40" spans="1:5" ht="12.75" customHeight="1">
      <c r="A40" s="30" t="s">
        <v>56</v>
      </c>
      <c r="E40" s="31" t="s">
        <v>722</v>
      </c>
    </row>
    <row r="41" spans="1:5" ht="12.75" customHeight="1">
      <c r="A41" s="30" t="s">
        <v>57</v>
      </c>
      <c r="E41" s="32" t="s">
        <v>4</v>
      </c>
    </row>
    <row r="42" spans="5:5" ht="12.75" customHeight="1">
      <c r="E42" s="31" t="s">
        <v>58</v>
      </c>
    </row>
    <row r="43" spans="1:16" ht="12.75" customHeight="1">
      <c r="A43" t="s">
        <v>50</v>
      </c>
      <c s="6" t="s">
        <v>83</v>
      </c>
      <c s="6" t="s">
        <v>723</v>
      </c>
      <c t="s">
        <v>4</v>
      </c>
      <c s="26" t="s">
        <v>724</v>
      </c>
      <c s="27" t="s">
        <v>98</v>
      </c>
      <c s="28">
        <v>14</v>
      </c>
      <c s="27">
        <v>0</v>
      </c>
      <c s="27">
        <f>ROUND(G43*H43,6)</f>
      </c>
      <c r="L43" s="29">
        <v>0</v>
      </c>
      <c s="24">
        <f>ROUND(ROUND(L43,2)*ROUND(G43,3),2)</f>
      </c>
      <c s="27" t="s">
        <v>55</v>
      </c>
      <c>
        <f>(M43*21)/100</f>
      </c>
      <c t="s">
        <v>27</v>
      </c>
    </row>
    <row r="44" spans="1:5" ht="12.75" customHeight="1">
      <c r="A44" s="30" t="s">
        <v>56</v>
      </c>
      <c r="E44" s="31" t="s">
        <v>724</v>
      </c>
    </row>
    <row r="45" spans="1:5" ht="12.75" customHeight="1">
      <c r="A45" s="30" t="s">
        <v>57</v>
      </c>
      <c r="E45" s="32" t="s">
        <v>4</v>
      </c>
    </row>
    <row r="46" spans="5:5" ht="12.75" customHeight="1">
      <c r="E46" s="31" t="s">
        <v>58</v>
      </c>
    </row>
    <row r="47" spans="1:16" ht="12.75" customHeight="1">
      <c r="A47" t="s">
        <v>50</v>
      </c>
      <c s="6" t="s">
        <v>86</v>
      </c>
      <c s="6" t="s">
        <v>725</v>
      </c>
      <c t="s">
        <v>4</v>
      </c>
      <c s="26" t="s">
        <v>726</v>
      </c>
      <c s="27" t="s">
        <v>98</v>
      </c>
      <c s="28">
        <v>4</v>
      </c>
      <c s="27">
        <v>0</v>
      </c>
      <c s="27">
        <f>ROUND(G47*H47,6)</f>
      </c>
      <c r="L47" s="29">
        <v>0</v>
      </c>
      <c s="24">
        <f>ROUND(ROUND(L47,2)*ROUND(G47,3),2)</f>
      </c>
      <c s="27" t="s">
        <v>55</v>
      </c>
      <c>
        <f>(M47*21)/100</f>
      </c>
      <c t="s">
        <v>27</v>
      </c>
    </row>
    <row r="48" spans="1:5" ht="12.75" customHeight="1">
      <c r="A48" s="30" t="s">
        <v>56</v>
      </c>
      <c r="E48" s="31" t="s">
        <v>58</v>
      </c>
    </row>
    <row r="49" spans="1:5" ht="12.75" customHeight="1">
      <c r="A49" s="30" t="s">
        <v>57</v>
      </c>
      <c r="E49" s="32" t="s">
        <v>4</v>
      </c>
    </row>
    <row r="50" spans="5:5" ht="12.75" customHeight="1">
      <c r="E50" s="31" t="s">
        <v>4</v>
      </c>
    </row>
    <row r="51" spans="1:16" ht="12.75" customHeight="1">
      <c r="A51" t="s">
        <v>50</v>
      </c>
      <c s="6" t="s">
        <v>89</v>
      </c>
      <c s="6" t="s">
        <v>451</v>
      </c>
      <c t="s">
        <v>4</v>
      </c>
      <c s="26" t="s">
        <v>452</v>
      </c>
      <c s="27" t="s">
        <v>98</v>
      </c>
      <c s="28">
        <v>4</v>
      </c>
      <c s="27">
        <v>0</v>
      </c>
      <c s="27">
        <f>ROUND(G51*H51,6)</f>
      </c>
      <c r="L51" s="29">
        <v>0</v>
      </c>
      <c s="24">
        <f>ROUND(ROUND(L51,2)*ROUND(G51,3),2)</f>
      </c>
      <c s="27" t="s">
        <v>55</v>
      </c>
      <c>
        <f>(M51*21)/100</f>
      </c>
      <c t="s">
        <v>27</v>
      </c>
    </row>
    <row r="52" spans="1:5" ht="12.75" customHeight="1">
      <c r="A52" s="30" t="s">
        <v>56</v>
      </c>
      <c r="E52" s="31" t="s">
        <v>452</v>
      </c>
    </row>
    <row r="53" spans="1:5" ht="12.75" customHeight="1">
      <c r="A53" s="30" t="s">
        <v>57</v>
      </c>
      <c r="E53" s="32" t="s">
        <v>4</v>
      </c>
    </row>
    <row r="54" spans="5:5" ht="12.75" customHeight="1">
      <c r="E54" s="31" t="s">
        <v>58</v>
      </c>
    </row>
    <row r="55" spans="1:16" ht="12.75" customHeight="1">
      <c r="A55" t="s">
        <v>50</v>
      </c>
      <c s="6" t="s">
        <v>92</v>
      </c>
      <c s="6" t="s">
        <v>727</v>
      </c>
      <c t="s">
        <v>4</v>
      </c>
      <c s="26" t="s">
        <v>728</v>
      </c>
      <c s="27" t="s">
        <v>98</v>
      </c>
      <c s="28">
        <v>1</v>
      </c>
      <c s="27">
        <v>0</v>
      </c>
      <c s="27">
        <f>ROUND(G55*H55,6)</f>
      </c>
      <c r="L55" s="29">
        <v>0</v>
      </c>
      <c s="24">
        <f>ROUND(ROUND(L55,2)*ROUND(G55,3),2)</f>
      </c>
      <c s="27" t="s">
        <v>55</v>
      </c>
      <c>
        <f>(M55*21)/100</f>
      </c>
      <c t="s">
        <v>27</v>
      </c>
    </row>
    <row r="56" spans="1:5" ht="12.75" customHeight="1">
      <c r="A56" s="30" t="s">
        <v>56</v>
      </c>
      <c r="E56" s="31" t="s">
        <v>728</v>
      </c>
    </row>
    <row r="57" spans="1:5" ht="12.75" customHeight="1">
      <c r="A57" s="30" t="s">
        <v>57</v>
      </c>
      <c r="E57" s="32" t="s">
        <v>4</v>
      </c>
    </row>
    <row r="58" spans="5:5" ht="12.75" customHeight="1">
      <c r="E58" s="31" t="s">
        <v>58</v>
      </c>
    </row>
    <row r="59" spans="1:16" ht="12.75" customHeight="1">
      <c r="A59" t="s">
        <v>50</v>
      </c>
      <c s="6" t="s">
        <v>95</v>
      </c>
      <c s="6" t="s">
        <v>729</v>
      </c>
      <c t="s">
        <v>4</v>
      </c>
      <c s="26" t="s">
        <v>730</v>
      </c>
      <c s="27" t="s">
        <v>98</v>
      </c>
      <c s="28">
        <v>2</v>
      </c>
      <c s="27">
        <v>0</v>
      </c>
      <c s="27">
        <f>ROUND(G59*H59,6)</f>
      </c>
      <c r="L59" s="29">
        <v>0</v>
      </c>
      <c s="24">
        <f>ROUND(ROUND(L59,2)*ROUND(G59,3),2)</f>
      </c>
      <c s="27" t="s">
        <v>55</v>
      </c>
      <c>
        <f>(M59*21)/100</f>
      </c>
      <c t="s">
        <v>27</v>
      </c>
    </row>
    <row r="60" spans="1:5" ht="12.75" customHeight="1">
      <c r="A60" s="30" t="s">
        <v>56</v>
      </c>
      <c r="E60" s="31" t="s">
        <v>730</v>
      </c>
    </row>
    <row r="61" spans="1:5" ht="12.75" customHeight="1">
      <c r="A61" s="30" t="s">
        <v>57</v>
      </c>
      <c r="E61" s="32" t="s">
        <v>4</v>
      </c>
    </row>
    <row r="62" spans="5:5" ht="12.75" customHeight="1">
      <c r="E62" s="31" t="s">
        <v>58</v>
      </c>
    </row>
    <row r="63" spans="1:16" ht="12.75" customHeight="1">
      <c r="A63" t="s">
        <v>50</v>
      </c>
      <c s="6" t="s">
        <v>99</v>
      </c>
      <c s="6" t="s">
        <v>731</v>
      </c>
      <c t="s">
        <v>4</v>
      </c>
      <c s="26" t="s">
        <v>732</v>
      </c>
      <c s="27" t="s">
        <v>98</v>
      </c>
      <c s="28">
        <v>1</v>
      </c>
      <c s="27">
        <v>0</v>
      </c>
      <c s="27">
        <f>ROUND(G63*H63,6)</f>
      </c>
      <c r="L63" s="29">
        <v>0</v>
      </c>
      <c s="24">
        <f>ROUND(ROUND(L63,2)*ROUND(G63,3),2)</f>
      </c>
      <c s="27" t="s">
        <v>55</v>
      </c>
      <c>
        <f>(M63*21)/100</f>
      </c>
      <c t="s">
        <v>27</v>
      </c>
    </row>
    <row r="64" spans="1:5" ht="12.75" customHeight="1">
      <c r="A64" s="30" t="s">
        <v>56</v>
      </c>
      <c r="E64" s="31" t="s">
        <v>732</v>
      </c>
    </row>
    <row r="65" spans="1:5" ht="12.75" customHeight="1">
      <c r="A65" s="30" t="s">
        <v>57</v>
      </c>
      <c r="E65" s="32" t="s">
        <v>4</v>
      </c>
    </row>
    <row r="66" spans="5:5" ht="12.75" customHeight="1">
      <c r="E66" s="31" t="s">
        <v>58</v>
      </c>
    </row>
    <row r="67" spans="1:16" ht="12.75" customHeight="1">
      <c r="A67" t="s">
        <v>50</v>
      </c>
      <c s="6" t="s">
        <v>102</v>
      </c>
      <c s="6" t="s">
        <v>733</v>
      </c>
      <c t="s">
        <v>4</v>
      </c>
      <c s="26" t="s">
        <v>734</v>
      </c>
      <c s="27" t="s">
        <v>98</v>
      </c>
      <c s="28">
        <v>1</v>
      </c>
      <c s="27">
        <v>0</v>
      </c>
      <c s="27">
        <f>ROUND(G67*H67,6)</f>
      </c>
      <c r="L67" s="29">
        <v>0</v>
      </c>
      <c s="24">
        <f>ROUND(ROUND(L67,2)*ROUND(G67,3),2)</f>
      </c>
      <c s="27" t="s">
        <v>55</v>
      </c>
      <c>
        <f>(M67*21)/100</f>
      </c>
      <c t="s">
        <v>27</v>
      </c>
    </row>
    <row r="68" spans="1:5" ht="12.75" customHeight="1">
      <c r="A68" s="30" t="s">
        <v>56</v>
      </c>
      <c r="E68" s="31" t="s">
        <v>734</v>
      </c>
    </row>
    <row r="69" spans="1:5" ht="12.75" customHeight="1">
      <c r="A69" s="30" t="s">
        <v>57</v>
      </c>
      <c r="E69" s="32" t="s">
        <v>4</v>
      </c>
    </row>
    <row r="70" spans="5:5" ht="12.75" customHeight="1">
      <c r="E70" s="31" t="s">
        <v>58</v>
      </c>
    </row>
    <row r="71" spans="1:16" ht="12.75" customHeight="1">
      <c r="A71" t="s">
        <v>50</v>
      </c>
      <c s="6" t="s">
        <v>105</v>
      </c>
      <c s="6" t="s">
        <v>735</v>
      </c>
      <c t="s">
        <v>4</v>
      </c>
      <c s="26" t="s">
        <v>736</v>
      </c>
      <c s="27" t="s">
        <v>98</v>
      </c>
      <c s="28">
        <v>1</v>
      </c>
      <c s="27">
        <v>0</v>
      </c>
      <c s="27">
        <f>ROUND(G71*H71,6)</f>
      </c>
      <c r="L71" s="29">
        <v>0</v>
      </c>
      <c s="24">
        <f>ROUND(ROUND(L71,2)*ROUND(G71,3),2)</f>
      </c>
      <c s="27" t="s">
        <v>55</v>
      </c>
      <c>
        <f>(M71*21)/100</f>
      </c>
      <c t="s">
        <v>27</v>
      </c>
    </row>
    <row r="72" spans="1:5" ht="12.75" customHeight="1">
      <c r="A72" s="30" t="s">
        <v>56</v>
      </c>
      <c r="E72" s="31" t="s">
        <v>736</v>
      </c>
    </row>
    <row r="73" spans="1:5" ht="12.75" customHeight="1">
      <c r="A73" s="30" t="s">
        <v>57</v>
      </c>
      <c r="E73" s="32" t="s">
        <v>4</v>
      </c>
    </row>
    <row r="74" spans="5:5" ht="12.75" customHeight="1">
      <c r="E74" s="31" t="s">
        <v>737</v>
      </c>
    </row>
    <row r="75" spans="1:16" ht="12.75" customHeight="1">
      <c r="A75" t="s">
        <v>50</v>
      </c>
      <c s="6" t="s">
        <v>108</v>
      </c>
      <c s="6" t="s">
        <v>738</v>
      </c>
      <c t="s">
        <v>4</v>
      </c>
      <c s="26" t="s">
        <v>739</v>
      </c>
      <c s="27" t="s">
        <v>98</v>
      </c>
      <c s="28">
        <v>1</v>
      </c>
      <c s="27">
        <v>0</v>
      </c>
      <c s="27">
        <f>ROUND(G75*H75,6)</f>
      </c>
      <c r="L75" s="29">
        <v>0</v>
      </c>
      <c s="24">
        <f>ROUND(ROUND(L75,2)*ROUND(G75,3),2)</f>
      </c>
      <c s="27" t="s">
        <v>55</v>
      </c>
      <c>
        <f>(M75*21)/100</f>
      </c>
      <c t="s">
        <v>27</v>
      </c>
    </row>
    <row r="76" spans="1:5" ht="12.75" customHeight="1">
      <c r="A76" s="30" t="s">
        <v>56</v>
      </c>
      <c r="E76" s="31" t="s">
        <v>739</v>
      </c>
    </row>
    <row r="77" spans="1:5" ht="12.75" customHeight="1">
      <c r="A77" s="30" t="s">
        <v>57</v>
      </c>
      <c r="E77" s="32" t="s">
        <v>4</v>
      </c>
    </row>
    <row r="78" spans="5:5" ht="12.75" customHeight="1">
      <c r="E78" s="31" t="s">
        <v>737</v>
      </c>
    </row>
    <row r="79" spans="1:16" ht="12.75" customHeight="1">
      <c r="A79" t="s">
        <v>50</v>
      </c>
      <c s="6" t="s">
        <v>111</v>
      </c>
      <c s="6" t="s">
        <v>740</v>
      </c>
      <c t="s">
        <v>4</v>
      </c>
      <c s="26" t="s">
        <v>741</v>
      </c>
      <c s="27" t="s">
        <v>98</v>
      </c>
      <c s="28">
        <v>6</v>
      </c>
      <c s="27">
        <v>0</v>
      </c>
      <c s="27">
        <f>ROUND(G79*H79,6)</f>
      </c>
      <c r="L79" s="29">
        <v>0</v>
      </c>
      <c s="24">
        <f>ROUND(ROUND(L79,2)*ROUND(G79,3),2)</f>
      </c>
      <c s="27" t="s">
        <v>55</v>
      </c>
      <c>
        <f>(M79*21)/100</f>
      </c>
      <c t="s">
        <v>27</v>
      </c>
    </row>
    <row r="80" spans="1:5" ht="12.75" customHeight="1">
      <c r="A80" s="30" t="s">
        <v>56</v>
      </c>
      <c r="E80" s="31" t="s">
        <v>741</v>
      </c>
    </row>
    <row r="81" spans="1:5" ht="12.75" customHeight="1">
      <c r="A81" s="30" t="s">
        <v>57</v>
      </c>
      <c r="E81" s="32" t="s">
        <v>4</v>
      </c>
    </row>
    <row r="82" spans="5:5" ht="12.75" customHeight="1">
      <c r="E82" s="31" t="s">
        <v>58</v>
      </c>
    </row>
    <row r="83" spans="1:16" ht="12.75" customHeight="1">
      <c r="A83" t="s">
        <v>50</v>
      </c>
      <c s="6" t="s">
        <v>114</v>
      </c>
      <c s="6" t="s">
        <v>742</v>
      </c>
      <c t="s">
        <v>4</v>
      </c>
      <c s="26" t="s">
        <v>743</v>
      </c>
      <c s="27" t="s">
        <v>98</v>
      </c>
      <c s="28">
        <v>6</v>
      </c>
      <c s="27">
        <v>0</v>
      </c>
      <c s="27">
        <f>ROUND(G83*H83,6)</f>
      </c>
      <c r="L83" s="29">
        <v>0</v>
      </c>
      <c s="24">
        <f>ROUND(ROUND(L83,2)*ROUND(G83,3),2)</f>
      </c>
      <c s="27" t="s">
        <v>55</v>
      </c>
      <c>
        <f>(M83*21)/100</f>
      </c>
      <c t="s">
        <v>27</v>
      </c>
    </row>
    <row r="84" spans="1:5" ht="12.75" customHeight="1">
      <c r="A84" s="30" t="s">
        <v>56</v>
      </c>
      <c r="E84" s="31" t="s">
        <v>743</v>
      </c>
    </row>
    <row r="85" spans="1:5" ht="12.75" customHeight="1">
      <c r="A85" s="30" t="s">
        <v>57</v>
      </c>
      <c r="E85" s="32" t="s">
        <v>4</v>
      </c>
    </row>
    <row r="86" spans="5:5" ht="12.75" customHeight="1">
      <c r="E86" s="31" t="s">
        <v>58</v>
      </c>
    </row>
    <row r="87" spans="1:16" ht="12.75" customHeight="1">
      <c r="A87" t="s">
        <v>50</v>
      </c>
      <c s="6" t="s">
        <v>117</v>
      </c>
      <c s="6" t="s">
        <v>744</v>
      </c>
      <c t="s">
        <v>4</v>
      </c>
      <c s="26" t="s">
        <v>745</v>
      </c>
      <c s="27" t="s">
        <v>98</v>
      </c>
      <c s="28">
        <v>3</v>
      </c>
      <c s="27">
        <v>0</v>
      </c>
      <c s="27">
        <f>ROUND(G87*H87,6)</f>
      </c>
      <c r="L87" s="29">
        <v>0</v>
      </c>
      <c s="24">
        <f>ROUND(ROUND(L87,2)*ROUND(G87,3),2)</f>
      </c>
      <c s="27" t="s">
        <v>55</v>
      </c>
      <c>
        <f>(M87*21)/100</f>
      </c>
      <c t="s">
        <v>27</v>
      </c>
    </row>
    <row r="88" spans="1:5" ht="12.75" customHeight="1">
      <c r="A88" s="30" t="s">
        <v>56</v>
      </c>
      <c r="E88" s="31" t="s">
        <v>745</v>
      </c>
    </row>
    <row r="89" spans="1:5" ht="12.75" customHeight="1">
      <c r="A89" s="30" t="s">
        <v>57</v>
      </c>
      <c r="E89" s="32" t="s">
        <v>4</v>
      </c>
    </row>
    <row r="90" spans="5:5" ht="12.75" customHeight="1">
      <c r="E90" s="31" t="s">
        <v>737</v>
      </c>
    </row>
    <row r="91" spans="1:16" ht="12.75" customHeight="1">
      <c r="A91" t="s">
        <v>50</v>
      </c>
      <c s="6" t="s">
        <v>121</v>
      </c>
      <c s="6" t="s">
        <v>746</v>
      </c>
      <c t="s">
        <v>4</v>
      </c>
      <c s="26" t="s">
        <v>747</v>
      </c>
      <c s="27" t="s">
        <v>98</v>
      </c>
      <c s="28">
        <v>3</v>
      </c>
      <c s="27">
        <v>0</v>
      </c>
      <c s="27">
        <f>ROUND(G91*H91,6)</f>
      </c>
      <c r="L91" s="29">
        <v>0</v>
      </c>
      <c s="24">
        <f>ROUND(ROUND(L91,2)*ROUND(G91,3),2)</f>
      </c>
      <c s="27" t="s">
        <v>55</v>
      </c>
      <c>
        <f>(M91*21)/100</f>
      </c>
      <c t="s">
        <v>27</v>
      </c>
    </row>
    <row r="92" spans="1:5" ht="12.75" customHeight="1">
      <c r="A92" s="30" t="s">
        <v>56</v>
      </c>
      <c r="E92" s="31" t="s">
        <v>747</v>
      </c>
    </row>
    <row r="93" spans="1:5" ht="12.75" customHeight="1">
      <c r="A93" s="30" t="s">
        <v>57</v>
      </c>
      <c r="E93" s="32" t="s">
        <v>4</v>
      </c>
    </row>
    <row r="94" spans="5:5" ht="12.75" customHeight="1">
      <c r="E94" s="31" t="s">
        <v>58</v>
      </c>
    </row>
    <row r="95" spans="1:16" ht="12.75" customHeight="1">
      <c r="A95" t="s">
        <v>50</v>
      </c>
      <c s="6" t="s">
        <v>126</v>
      </c>
      <c s="6" t="s">
        <v>748</v>
      </c>
      <c t="s">
        <v>4</v>
      </c>
      <c s="26" t="s">
        <v>749</v>
      </c>
      <c s="27" t="s">
        <v>98</v>
      </c>
      <c s="28">
        <v>3</v>
      </c>
      <c s="27">
        <v>0</v>
      </c>
      <c s="27">
        <f>ROUND(G95*H95,6)</f>
      </c>
      <c r="L95" s="29">
        <v>0</v>
      </c>
      <c s="24">
        <f>ROUND(ROUND(L95,2)*ROUND(G95,3),2)</f>
      </c>
      <c s="27" t="s">
        <v>55</v>
      </c>
      <c>
        <f>(M95*21)/100</f>
      </c>
      <c t="s">
        <v>27</v>
      </c>
    </row>
    <row r="96" spans="1:5" ht="12.75" customHeight="1">
      <c r="A96" s="30" t="s">
        <v>56</v>
      </c>
      <c r="E96" s="31" t="s">
        <v>749</v>
      </c>
    </row>
    <row r="97" spans="1:5" ht="12.75" customHeight="1">
      <c r="A97" s="30" t="s">
        <v>57</v>
      </c>
      <c r="E97" s="32" t="s">
        <v>4</v>
      </c>
    </row>
    <row r="98" spans="5:5" ht="12.75" customHeight="1">
      <c r="E98" s="31" t="s">
        <v>58</v>
      </c>
    </row>
    <row r="99" spans="1:16" ht="12.75" customHeight="1">
      <c r="A99" t="s">
        <v>50</v>
      </c>
      <c s="6" t="s">
        <v>130</v>
      </c>
      <c s="6" t="s">
        <v>750</v>
      </c>
      <c t="s">
        <v>4</v>
      </c>
      <c s="26" t="s">
        <v>751</v>
      </c>
      <c s="27" t="s">
        <v>98</v>
      </c>
      <c s="28">
        <v>3</v>
      </c>
      <c s="27">
        <v>0</v>
      </c>
      <c s="27">
        <f>ROUND(G99*H99,6)</f>
      </c>
      <c r="L99" s="29">
        <v>0</v>
      </c>
      <c s="24">
        <f>ROUND(ROUND(L99,2)*ROUND(G99,3),2)</f>
      </c>
      <c s="27" t="s">
        <v>55</v>
      </c>
      <c>
        <f>(M99*21)/100</f>
      </c>
      <c t="s">
        <v>27</v>
      </c>
    </row>
    <row r="100" spans="1:5" ht="12.75" customHeight="1">
      <c r="A100" s="30" t="s">
        <v>56</v>
      </c>
      <c r="E100" s="31" t="s">
        <v>751</v>
      </c>
    </row>
    <row r="101" spans="1:5" ht="12.75" customHeight="1">
      <c r="A101" s="30" t="s">
        <v>57</v>
      </c>
      <c r="E101" s="32" t="s">
        <v>4</v>
      </c>
    </row>
    <row r="102" spans="5:5" ht="12.75" customHeight="1">
      <c r="E102" s="31" t="s">
        <v>58</v>
      </c>
    </row>
    <row r="103" spans="1:16" ht="12.75" customHeight="1">
      <c r="A103" t="s">
        <v>50</v>
      </c>
      <c s="6" t="s">
        <v>133</v>
      </c>
      <c s="6" t="s">
        <v>244</v>
      </c>
      <c t="s">
        <v>4</v>
      </c>
      <c s="26" t="s">
        <v>245</v>
      </c>
      <c s="27" t="s">
        <v>98</v>
      </c>
      <c s="28">
        <v>24</v>
      </c>
      <c s="27">
        <v>0</v>
      </c>
      <c s="27">
        <f>ROUND(G103*H103,6)</f>
      </c>
      <c r="L103" s="29">
        <v>0</v>
      </c>
      <c s="24">
        <f>ROUND(ROUND(L103,2)*ROUND(G103,3),2)</f>
      </c>
      <c s="27" t="s">
        <v>55</v>
      </c>
      <c>
        <f>(M103*21)/100</f>
      </c>
      <c t="s">
        <v>27</v>
      </c>
    </row>
    <row r="104" spans="1:5" ht="12.75" customHeight="1">
      <c r="A104" s="30" t="s">
        <v>56</v>
      </c>
      <c r="E104" s="31" t="s">
        <v>245</v>
      </c>
    </row>
    <row r="105" spans="1:5" ht="12.75" customHeight="1">
      <c r="A105" s="30" t="s">
        <v>57</v>
      </c>
      <c r="E105" s="32" t="s">
        <v>4</v>
      </c>
    </row>
    <row r="106" spans="5:5" ht="12.75" customHeight="1">
      <c r="E106" s="31" t="s">
        <v>58</v>
      </c>
    </row>
    <row r="107" spans="1:16" ht="12.75" customHeight="1">
      <c r="A107" t="s">
        <v>50</v>
      </c>
      <c s="6" t="s">
        <v>136</v>
      </c>
      <c s="6" t="s">
        <v>247</v>
      </c>
      <c t="s">
        <v>4</v>
      </c>
      <c s="26" t="s">
        <v>248</v>
      </c>
      <c s="27" t="s">
        <v>98</v>
      </c>
      <c s="28">
        <v>24</v>
      </c>
      <c s="27">
        <v>0</v>
      </c>
      <c s="27">
        <f>ROUND(G107*H107,6)</f>
      </c>
      <c r="L107" s="29">
        <v>0</v>
      </c>
      <c s="24">
        <f>ROUND(ROUND(L107,2)*ROUND(G107,3),2)</f>
      </c>
      <c s="27" t="s">
        <v>55</v>
      </c>
      <c>
        <f>(M107*21)/100</f>
      </c>
      <c t="s">
        <v>27</v>
      </c>
    </row>
    <row r="108" spans="1:5" ht="12.75" customHeight="1">
      <c r="A108" s="30" t="s">
        <v>56</v>
      </c>
      <c r="E108" s="31" t="s">
        <v>248</v>
      </c>
    </row>
    <row r="109" spans="1:5" ht="12.75" customHeight="1">
      <c r="A109" s="30" t="s">
        <v>57</v>
      </c>
      <c r="E109" s="32" t="s">
        <v>4</v>
      </c>
    </row>
    <row r="110" spans="5:5" ht="12.75" customHeight="1">
      <c r="E110" s="31" t="s">
        <v>58</v>
      </c>
    </row>
    <row r="111" spans="1:16" ht="12.75" customHeight="1">
      <c r="A111" t="s">
        <v>50</v>
      </c>
      <c s="6" t="s">
        <v>139</v>
      </c>
      <c s="6" t="s">
        <v>253</v>
      </c>
      <c t="s">
        <v>4</v>
      </c>
      <c s="26" t="s">
        <v>254</v>
      </c>
      <c s="27" t="s">
        <v>98</v>
      </c>
      <c s="28">
        <v>12</v>
      </c>
      <c s="27">
        <v>0</v>
      </c>
      <c s="27">
        <f>ROUND(G111*H111,6)</f>
      </c>
      <c r="L111" s="29">
        <v>0</v>
      </c>
      <c s="24">
        <f>ROUND(ROUND(L111,2)*ROUND(G111,3),2)</f>
      </c>
      <c s="27" t="s">
        <v>55</v>
      </c>
      <c>
        <f>(M111*21)/100</f>
      </c>
      <c t="s">
        <v>27</v>
      </c>
    </row>
    <row r="112" spans="1:5" ht="12.75" customHeight="1">
      <c r="A112" s="30" t="s">
        <v>56</v>
      </c>
      <c r="E112" s="31" t="s">
        <v>254</v>
      </c>
    </row>
    <row r="113" spans="1:5" ht="12.75" customHeight="1">
      <c r="A113" s="30" t="s">
        <v>57</v>
      </c>
      <c r="E113" s="32" t="s">
        <v>4</v>
      </c>
    </row>
    <row r="114" spans="5:5" ht="12.75" customHeight="1">
      <c r="E114" s="31" t="s">
        <v>58</v>
      </c>
    </row>
    <row r="115" spans="1:16" ht="12.75" customHeight="1">
      <c r="A115" t="s">
        <v>50</v>
      </c>
      <c s="6" t="s">
        <v>142</v>
      </c>
      <c s="6" t="s">
        <v>256</v>
      </c>
      <c t="s">
        <v>4</v>
      </c>
      <c s="26" t="s">
        <v>257</v>
      </c>
      <c s="27" t="s">
        <v>98</v>
      </c>
      <c s="28">
        <v>12</v>
      </c>
      <c s="27">
        <v>0</v>
      </c>
      <c s="27">
        <f>ROUND(G115*H115,6)</f>
      </c>
      <c r="L115" s="29">
        <v>0</v>
      </c>
      <c s="24">
        <f>ROUND(ROUND(L115,2)*ROUND(G115,3),2)</f>
      </c>
      <c s="27" t="s">
        <v>55</v>
      </c>
      <c>
        <f>(M115*21)/100</f>
      </c>
      <c t="s">
        <v>27</v>
      </c>
    </row>
    <row r="116" spans="1:5" ht="12.75" customHeight="1">
      <c r="A116" s="30" t="s">
        <v>56</v>
      </c>
      <c r="E116" s="31" t="s">
        <v>257</v>
      </c>
    </row>
    <row r="117" spans="1:5" ht="12.75" customHeight="1">
      <c r="A117" s="30" t="s">
        <v>57</v>
      </c>
      <c r="E117" s="32" t="s">
        <v>4</v>
      </c>
    </row>
    <row r="118" spans="5:5" ht="12.75" customHeight="1">
      <c r="E118" s="31" t="s">
        <v>58</v>
      </c>
    </row>
    <row r="119" spans="1:16" ht="12.75" customHeight="1">
      <c r="A119" t="s">
        <v>50</v>
      </c>
      <c s="6" t="s">
        <v>145</v>
      </c>
      <c s="6" t="s">
        <v>127</v>
      </c>
      <c t="s">
        <v>4</v>
      </c>
      <c s="26" t="s">
        <v>128</v>
      </c>
      <c s="27" t="s">
        <v>129</v>
      </c>
      <c s="28">
        <v>2.12</v>
      </c>
      <c s="27">
        <v>0</v>
      </c>
      <c s="27">
        <f>ROUND(G119*H119,6)</f>
      </c>
      <c r="L119" s="29">
        <v>0</v>
      </c>
      <c s="24">
        <f>ROUND(ROUND(L119,2)*ROUND(G119,3),2)</f>
      </c>
      <c s="27" t="s">
        <v>55</v>
      </c>
      <c>
        <f>(M119*21)/100</f>
      </c>
      <c t="s">
        <v>27</v>
      </c>
    </row>
    <row r="120" spans="1:5" ht="12.75" customHeight="1">
      <c r="A120" s="30" t="s">
        <v>56</v>
      </c>
      <c r="E120" s="31" t="s">
        <v>128</v>
      </c>
    </row>
    <row r="121" spans="1:5" ht="12.75" customHeight="1">
      <c r="A121" s="30" t="s">
        <v>57</v>
      </c>
      <c r="E121" s="32" t="s">
        <v>4</v>
      </c>
    </row>
    <row r="122" spans="5:5" ht="12.75" customHeight="1">
      <c r="E122" s="31" t="s">
        <v>58</v>
      </c>
    </row>
    <row r="123" spans="1:16" ht="12.75" customHeight="1">
      <c r="A123" t="s">
        <v>50</v>
      </c>
      <c s="6" t="s">
        <v>148</v>
      </c>
      <c s="6" t="s">
        <v>752</v>
      </c>
      <c t="s">
        <v>4</v>
      </c>
      <c s="26" t="s">
        <v>753</v>
      </c>
      <c s="27" t="s">
        <v>82</v>
      </c>
      <c s="28">
        <v>530</v>
      </c>
      <c s="27">
        <v>0</v>
      </c>
      <c s="27">
        <f>ROUND(G123*H123,6)</f>
      </c>
      <c r="L123" s="29">
        <v>0</v>
      </c>
      <c s="24">
        <f>ROUND(ROUND(L123,2)*ROUND(G123,3),2)</f>
      </c>
      <c s="27" t="s">
        <v>55</v>
      </c>
      <c>
        <f>(M123*21)/100</f>
      </c>
      <c t="s">
        <v>27</v>
      </c>
    </row>
    <row r="124" spans="1:5" ht="12.75" customHeight="1">
      <c r="A124" s="30" t="s">
        <v>56</v>
      </c>
      <c r="E124" s="31" t="s">
        <v>753</v>
      </c>
    </row>
    <row r="125" spans="1:5" ht="12.75" customHeight="1">
      <c r="A125" s="30" t="s">
        <v>57</v>
      </c>
      <c r="E125" s="32" t="s">
        <v>4</v>
      </c>
    </row>
    <row r="126" spans="5:5" ht="12.75" customHeight="1">
      <c r="E126" s="31" t="s">
        <v>58</v>
      </c>
    </row>
    <row r="127" spans="1:16" ht="12.75" customHeight="1">
      <c r="A127" t="s">
        <v>50</v>
      </c>
      <c s="6" t="s">
        <v>151</v>
      </c>
      <c s="6" t="s">
        <v>754</v>
      </c>
      <c t="s">
        <v>4</v>
      </c>
      <c s="26" t="s">
        <v>755</v>
      </c>
      <c s="27" t="s">
        <v>98</v>
      </c>
      <c s="28">
        <v>2</v>
      </c>
      <c s="27">
        <v>0</v>
      </c>
      <c s="27">
        <f>ROUND(G127*H127,6)</f>
      </c>
      <c r="L127" s="29">
        <v>0</v>
      </c>
      <c s="24">
        <f>ROUND(ROUND(L127,2)*ROUND(G127,3),2)</f>
      </c>
      <c s="27" t="s">
        <v>55</v>
      </c>
      <c>
        <f>(M127*21)/100</f>
      </c>
      <c t="s">
        <v>27</v>
      </c>
    </row>
    <row r="128" spans="1:5" ht="12.75" customHeight="1">
      <c r="A128" s="30" t="s">
        <v>56</v>
      </c>
      <c r="E128" s="31" t="s">
        <v>755</v>
      </c>
    </row>
    <row r="129" spans="1:5" ht="12.75" customHeight="1">
      <c r="A129" s="30" t="s">
        <v>57</v>
      </c>
      <c r="E129" s="32" t="s">
        <v>4</v>
      </c>
    </row>
    <row r="130" spans="5:5" ht="12.75" customHeight="1">
      <c r="E130" s="31" t="s">
        <v>58</v>
      </c>
    </row>
    <row r="131" spans="1:16" ht="12.75" customHeight="1">
      <c r="A131" t="s">
        <v>50</v>
      </c>
      <c s="6" t="s">
        <v>154</v>
      </c>
      <c s="6" t="s">
        <v>140</v>
      </c>
      <c t="s">
        <v>4</v>
      </c>
      <c s="26" t="s">
        <v>141</v>
      </c>
      <c s="27" t="s">
        <v>98</v>
      </c>
      <c s="28">
        <v>2</v>
      </c>
      <c s="27">
        <v>0</v>
      </c>
      <c s="27">
        <f>ROUND(G131*H131,6)</f>
      </c>
      <c r="L131" s="29">
        <v>0</v>
      </c>
      <c s="24">
        <f>ROUND(ROUND(L131,2)*ROUND(G131,3),2)</f>
      </c>
      <c s="27" t="s">
        <v>55</v>
      </c>
      <c>
        <f>(M131*21)/100</f>
      </c>
      <c t="s">
        <v>27</v>
      </c>
    </row>
    <row r="132" spans="1:5" ht="12.75" customHeight="1">
      <c r="A132" s="30" t="s">
        <v>56</v>
      </c>
      <c r="E132" s="31" t="s">
        <v>141</v>
      </c>
    </row>
    <row r="133" spans="1:5" ht="12.75" customHeight="1">
      <c r="A133" s="30" t="s">
        <v>57</v>
      </c>
      <c r="E133" s="32" t="s">
        <v>4</v>
      </c>
    </row>
    <row r="134" spans="5:5" ht="12.75" customHeight="1">
      <c r="E134" s="31" t="s">
        <v>58</v>
      </c>
    </row>
    <row r="135" spans="1:16" ht="12.75" customHeight="1">
      <c r="A135" t="s">
        <v>50</v>
      </c>
      <c s="6" t="s">
        <v>157</v>
      </c>
      <c s="6" t="s">
        <v>207</v>
      </c>
      <c t="s">
        <v>4</v>
      </c>
      <c s="26" t="s">
        <v>208</v>
      </c>
      <c s="27" t="s">
        <v>98</v>
      </c>
      <c s="28">
        <v>6</v>
      </c>
      <c s="27">
        <v>0</v>
      </c>
      <c s="27">
        <f>ROUND(G135*H135,6)</f>
      </c>
      <c r="L135" s="29">
        <v>0</v>
      </c>
      <c s="24">
        <f>ROUND(ROUND(L135,2)*ROUND(G135,3),2)</f>
      </c>
      <c s="27" t="s">
        <v>55</v>
      </c>
      <c>
        <f>(M135*21)/100</f>
      </c>
      <c t="s">
        <v>27</v>
      </c>
    </row>
    <row r="136" spans="1:5" ht="12.75" customHeight="1">
      <c r="A136" s="30" t="s">
        <v>56</v>
      </c>
      <c r="E136" s="31" t="s">
        <v>208</v>
      </c>
    </row>
    <row r="137" spans="1:5" ht="12.75" customHeight="1">
      <c r="A137" s="30" t="s">
        <v>57</v>
      </c>
      <c r="E137" s="32" t="s">
        <v>4</v>
      </c>
    </row>
    <row r="138" spans="5:5" ht="12.75" customHeight="1">
      <c r="E138" s="31" t="s">
        <v>58</v>
      </c>
    </row>
    <row r="139" spans="1:16" ht="12.75" customHeight="1">
      <c r="A139" t="s">
        <v>50</v>
      </c>
      <c s="6" t="s">
        <v>161</v>
      </c>
      <c s="6" t="s">
        <v>756</v>
      </c>
      <c t="s">
        <v>4</v>
      </c>
      <c s="26" t="s">
        <v>757</v>
      </c>
      <c s="27" t="s">
        <v>98</v>
      </c>
      <c s="28">
        <v>10</v>
      </c>
      <c s="27">
        <v>0</v>
      </c>
      <c s="27">
        <f>ROUND(G139*H139,6)</f>
      </c>
      <c r="L139" s="29">
        <v>0</v>
      </c>
      <c s="24">
        <f>ROUND(ROUND(L139,2)*ROUND(G139,3),2)</f>
      </c>
      <c s="27" t="s">
        <v>55</v>
      </c>
      <c>
        <f>(M139*21)/100</f>
      </c>
      <c t="s">
        <v>27</v>
      </c>
    </row>
    <row r="140" spans="1:5" ht="12.75" customHeight="1">
      <c r="A140" s="30" t="s">
        <v>56</v>
      </c>
      <c r="E140" s="31" t="s">
        <v>757</v>
      </c>
    </row>
    <row r="141" spans="1:5" ht="12.75" customHeight="1">
      <c r="A141" s="30" t="s">
        <v>57</v>
      </c>
      <c r="E141" s="32" t="s">
        <v>4</v>
      </c>
    </row>
    <row r="142" spans="5:5" ht="12.75" customHeight="1">
      <c r="E142" s="31" t="s">
        <v>58</v>
      </c>
    </row>
    <row r="143" spans="1:16" ht="12.75" customHeight="1">
      <c r="A143" t="s">
        <v>50</v>
      </c>
      <c s="6" t="s">
        <v>164</v>
      </c>
      <c s="6" t="s">
        <v>222</v>
      </c>
      <c t="s">
        <v>4</v>
      </c>
      <c s="26" t="s">
        <v>223</v>
      </c>
      <c s="27" t="s">
        <v>98</v>
      </c>
      <c s="28">
        <v>10</v>
      </c>
      <c s="27">
        <v>0</v>
      </c>
      <c s="27">
        <f>ROUND(G143*H143,6)</f>
      </c>
      <c r="L143" s="29">
        <v>0</v>
      </c>
      <c s="24">
        <f>ROUND(ROUND(L143,2)*ROUND(G143,3),2)</f>
      </c>
      <c s="27" t="s">
        <v>55</v>
      </c>
      <c>
        <f>(M143*21)/100</f>
      </c>
      <c t="s">
        <v>27</v>
      </c>
    </row>
    <row r="144" spans="1:5" ht="12.75" customHeight="1">
      <c r="A144" s="30" t="s">
        <v>56</v>
      </c>
      <c r="E144" s="31" t="s">
        <v>223</v>
      </c>
    </row>
    <row r="145" spans="1:5" ht="12.75" customHeight="1">
      <c r="A145" s="30" t="s">
        <v>57</v>
      </c>
      <c r="E145" s="32" t="s">
        <v>4</v>
      </c>
    </row>
    <row r="146" spans="5:5" ht="12.75" customHeight="1">
      <c r="E146" s="31" t="s">
        <v>58</v>
      </c>
    </row>
    <row r="147" spans="1:16" ht="12.75" customHeight="1">
      <c r="A147" t="s">
        <v>50</v>
      </c>
      <c s="6" t="s">
        <v>167</v>
      </c>
      <c s="6" t="s">
        <v>240</v>
      </c>
      <c t="s">
        <v>4</v>
      </c>
      <c s="26" t="s">
        <v>241</v>
      </c>
      <c s="27" t="s">
        <v>242</v>
      </c>
      <c s="28">
        <v>12</v>
      </c>
      <c s="27">
        <v>0</v>
      </c>
      <c s="27">
        <f>ROUND(G147*H147,6)</f>
      </c>
      <c r="L147" s="29">
        <v>0</v>
      </c>
      <c s="24">
        <f>ROUND(ROUND(L147,2)*ROUND(G147,3),2)</f>
      </c>
      <c s="27" t="s">
        <v>55</v>
      </c>
      <c>
        <f>(M147*21)/100</f>
      </c>
      <c t="s">
        <v>27</v>
      </c>
    </row>
    <row r="148" spans="1:5" ht="12.75" customHeight="1">
      <c r="A148" s="30" t="s">
        <v>56</v>
      </c>
      <c r="E148" s="31" t="s">
        <v>241</v>
      </c>
    </row>
    <row r="149" spans="1:5" ht="12.75" customHeight="1">
      <c r="A149" s="30" t="s">
        <v>57</v>
      </c>
      <c r="E149" s="32" t="s">
        <v>4</v>
      </c>
    </row>
    <row r="150" spans="5:5" ht="12.75" customHeight="1">
      <c r="E150" s="31" t="s">
        <v>67</v>
      </c>
    </row>
    <row r="151" spans="1:16" ht="12.75" customHeight="1">
      <c r="A151" t="s">
        <v>50</v>
      </c>
      <c s="6" t="s">
        <v>170</v>
      </c>
      <c s="6" t="s">
        <v>700</v>
      </c>
      <c t="s">
        <v>4</v>
      </c>
      <c s="26" t="s">
        <v>701</v>
      </c>
      <c s="27" t="s">
        <v>82</v>
      </c>
      <c s="28">
        <v>3</v>
      </c>
      <c s="27">
        <v>0</v>
      </c>
      <c s="27">
        <f>ROUND(G151*H151,6)</f>
      </c>
      <c r="L151" s="29">
        <v>0</v>
      </c>
      <c s="24">
        <f>ROUND(ROUND(L151,2)*ROUND(G151,3),2)</f>
      </c>
      <c s="27" t="s">
        <v>55</v>
      </c>
      <c>
        <f>(M151*21)/100</f>
      </c>
      <c t="s">
        <v>27</v>
      </c>
    </row>
    <row r="152" spans="1:5" ht="12.75" customHeight="1">
      <c r="A152" s="30" t="s">
        <v>56</v>
      </c>
      <c r="E152" s="31" t="s">
        <v>701</v>
      </c>
    </row>
    <row r="153" spans="1:5" ht="12.75" customHeight="1">
      <c r="A153" s="30" t="s">
        <v>57</v>
      </c>
      <c r="E153" s="32" t="s">
        <v>4</v>
      </c>
    </row>
    <row r="154" spans="5:5" ht="12.75" customHeight="1">
      <c r="E154" s="31" t="s">
        <v>58</v>
      </c>
    </row>
    <row r="155" spans="1:16" ht="12.75" customHeight="1">
      <c r="A155" t="s">
        <v>50</v>
      </c>
      <c s="6" t="s">
        <v>173</v>
      </c>
      <c s="6" t="s">
        <v>469</v>
      </c>
      <c t="s">
        <v>4</v>
      </c>
      <c s="26" t="s">
        <v>470</v>
      </c>
      <c s="27" t="s">
        <v>82</v>
      </c>
      <c s="28">
        <v>3</v>
      </c>
      <c s="27">
        <v>0</v>
      </c>
      <c s="27">
        <f>ROUND(G155*H155,6)</f>
      </c>
      <c r="L155" s="29">
        <v>0</v>
      </c>
      <c s="24">
        <f>ROUND(ROUND(L155,2)*ROUND(G155,3),2)</f>
      </c>
      <c s="27" t="s">
        <v>55</v>
      </c>
      <c>
        <f>(M155*21)/100</f>
      </c>
      <c t="s">
        <v>27</v>
      </c>
    </row>
    <row r="156" spans="1:5" ht="12.75" customHeight="1">
      <c r="A156" s="30" t="s">
        <v>56</v>
      </c>
      <c r="E156" s="31" t="s">
        <v>470</v>
      </c>
    </row>
    <row r="157" spans="1:5" ht="12.75" customHeight="1">
      <c r="A157" s="30" t="s">
        <v>57</v>
      </c>
      <c r="E157" s="32" t="s">
        <v>4</v>
      </c>
    </row>
    <row r="158" spans="5:5" ht="12.75" customHeight="1">
      <c r="E158" s="31" t="s">
        <v>67</v>
      </c>
    </row>
    <row r="159" spans="1:16" ht="12.75" customHeight="1">
      <c r="A159" t="s">
        <v>50</v>
      </c>
      <c s="6" t="s">
        <v>176</v>
      </c>
      <c s="6" t="s">
        <v>552</v>
      </c>
      <c t="s">
        <v>4</v>
      </c>
      <c s="26" t="s">
        <v>553</v>
      </c>
      <c s="27" t="s">
        <v>554</v>
      </c>
      <c s="28">
        <v>1.64</v>
      </c>
      <c s="27">
        <v>0</v>
      </c>
      <c s="27">
        <f>ROUND(G159*H159,6)</f>
      </c>
      <c r="L159" s="29">
        <v>0</v>
      </c>
      <c s="24">
        <f>ROUND(ROUND(L159,2)*ROUND(G159,3),2)</f>
      </c>
      <c s="27" t="s">
        <v>55</v>
      </c>
      <c>
        <f>(M159*21)/100</f>
      </c>
      <c t="s">
        <v>27</v>
      </c>
    </row>
    <row r="160" spans="1:5" ht="12.75" customHeight="1">
      <c r="A160" s="30" t="s">
        <v>56</v>
      </c>
      <c r="E160" s="31" t="s">
        <v>553</v>
      </c>
    </row>
    <row r="161" spans="1:5" ht="12.75" customHeight="1">
      <c r="A161" s="30" t="s">
        <v>57</v>
      </c>
      <c r="E161" s="32" t="s">
        <v>4</v>
      </c>
    </row>
    <row r="162" spans="5:5" ht="12.75" customHeight="1">
      <c r="E162" s="31" t="s">
        <v>58</v>
      </c>
    </row>
    <row r="163" spans="1:16" ht="12.75" customHeight="1">
      <c r="A163" t="s">
        <v>50</v>
      </c>
      <c s="6" t="s">
        <v>179</v>
      </c>
      <c s="6" t="s">
        <v>555</v>
      </c>
      <c t="s">
        <v>4</v>
      </c>
      <c s="26" t="s">
        <v>556</v>
      </c>
      <c s="27" t="s">
        <v>554</v>
      </c>
      <c s="28">
        <v>1.64</v>
      </c>
      <c s="27">
        <v>0</v>
      </c>
      <c s="27">
        <f>ROUND(G163*H163,6)</f>
      </c>
      <c r="L163" s="29">
        <v>0</v>
      </c>
      <c s="24">
        <f>ROUND(ROUND(L163,2)*ROUND(G163,3),2)</f>
      </c>
      <c s="27" t="s">
        <v>55</v>
      </c>
      <c>
        <f>(M163*21)/100</f>
      </c>
      <c t="s">
        <v>27</v>
      </c>
    </row>
    <row r="164" spans="1:5" ht="12.75" customHeight="1">
      <c r="A164" s="30" t="s">
        <v>56</v>
      </c>
      <c r="E164" s="31" t="s">
        <v>556</v>
      </c>
    </row>
    <row r="165" spans="1:5" ht="12.75" customHeight="1">
      <c r="A165" s="30" t="s">
        <v>57</v>
      </c>
      <c r="E165" s="32" t="s">
        <v>4</v>
      </c>
    </row>
    <row r="166" spans="5:5" ht="12.75" customHeight="1">
      <c r="E166" s="31" t="s">
        <v>58</v>
      </c>
    </row>
    <row r="167" spans="1:16" ht="12.75" customHeight="1">
      <c r="A167" t="s">
        <v>50</v>
      </c>
      <c s="6" t="s">
        <v>182</v>
      </c>
      <c s="6" t="s">
        <v>758</v>
      </c>
      <c t="s">
        <v>4</v>
      </c>
      <c s="26" t="s">
        <v>759</v>
      </c>
      <c s="27" t="s">
        <v>82</v>
      </c>
      <c s="28">
        <v>100</v>
      </c>
      <c s="27">
        <v>0</v>
      </c>
      <c s="27">
        <f>ROUND(G167*H167,6)</f>
      </c>
      <c r="L167" s="29">
        <v>0</v>
      </c>
      <c s="24">
        <f>ROUND(ROUND(L167,2)*ROUND(G167,3),2)</f>
      </c>
      <c s="27" t="s">
        <v>55</v>
      </c>
      <c>
        <f>(M167*21)/100</f>
      </c>
      <c t="s">
        <v>27</v>
      </c>
    </row>
    <row r="168" spans="1:5" ht="12.75" customHeight="1">
      <c r="A168" s="30" t="s">
        <v>56</v>
      </c>
      <c r="E168" s="31" t="s">
        <v>759</v>
      </c>
    </row>
    <row r="169" spans="1:5" ht="12.75" customHeight="1">
      <c r="A169" s="30" t="s">
        <v>57</v>
      </c>
      <c r="E169" s="32" t="s">
        <v>4</v>
      </c>
    </row>
    <row r="170" spans="5:5" ht="12.75" customHeight="1">
      <c r="E170" s="31" t="s">
        <v>58</v>
      </c>
    </row>
    <row r="171" spans="1:16" ht="12.75" customHeight="1">
      <c r="A171" t="s">
        <v>50</v>
      </c>
      <c s="6" t="s">
        <v>185</v>
      </c>
      <c s="6" t="s">
        <v>760</v>
      </c>
      <c t="s">
        <v>4</v>
      </c>
      <c s="26" t="s">
        <v>761</v>
      </c>
      <c s="27" t="s">
        <v>82</v>
      </c>
      <c s="28">
        <v>30</v>
      </c>
      <c s="27">
        <v>0</v>
      </c>
      <c s="27">
        <f>ROUND(G171*H171,6)</f>
      </c>
      <c r="L171" s="29">
        <v>0</v>
      </c>
      <c s="24">
        <f>ROUND(ROUND(L171,2)*ROUND(G171,3),2)</f>
      </c>
      <c s="27" t="s">
        <v>55</v>
      </c>
      <c>
        <f>(M171*21)/100</f>
      </c>
      <c t="s">
        <v>27</v>
      </c>
    </row>
    <row r="172" spans="1:5" ht="12.75" customHeight="1">
      <c r="A172" s="30" t="s">
        <v>56</v>
      </c>
      <c r="E172" s="31" t="s">
        <v>761</v>
      </c>
    </row>
    <row r="173" spans="1:5" ht="12.75" customHeight="1">
      <c r="A173" s="30" t="s">
        <v>57</v>
      </c>
      <c r="E173" s="32" t="s">
        <v>4</v>
      </c>
    </row>
    <row r="174" spans="5:5" ht="12.75" customHeight="1">
      <c r="E174" s="31" t="s">
        <v>67</v>
      </c>
    </row>
    <row r="175" spans="1:16" ht="12.75" customHeight="1">
      <c r="A175" t="s">
        <v>50</v>
      </c>
      <c s="6" t="s">
        <v>188</v>
      </c>
      <c s="6" t="s">
        <v>762</v>
      </c>
      <c t="s">
        <v>4</v>
      </c>
      <c s="26" t="s">
        <v>763</v>
      </c>
      <c s="27" t="s">
        <v>82</v>
      </c>
      <c s="28">
        <v>30</v>
      </c>
      <c s="27">
        <v>0</v>
      </c>
      <c s="27">
        <f>ROUND(G175*H175,6)</f>
      </c>
      <c r="L175" s="29">
        <v>0</v>
      </c>
      <c s="24">
        <f>ROUND(ROUND(L175,2)*ROUND(G175,3),2)</f>
      </c>
      <c s="27" t="s">
        <v>55</v>
      </c>
      <c>
        <f>(M175*21)/100</f>
      </c>
      <c t="s">
        <v>27</v>
      </c>
    </row>
    <row r="176" spans="1:5" ht="12.75" customHeight="1">
      <c r="A176" s="30" t="s">
        <v>56</v>
      </c>
      <c r="E176" s="31" t="s">
        <v>763</v>
      </c>
    </row>
    <row r="177" spans="1:5" ht="12.75" customHeight="1">
      <c r="A177" s="30" t="s">
        <v>57</v>
      </c>
      <c r="E177" s="32" t="s">
        <v>4</v>
      </c>
    </row>
    <row r="178" spans="5:5" ht="12.75" customHeight="1">
      <c r="E178" s="31" t="s">
        <v>58</v>
      </c>
    </row>
    <row r="179" spans="1:16" ht="12.75" customHeight="1">
      <c r="A179" t="s">
        <v>50</v>
      </c>
      <c s="6" t="s">
        <v>191</v>
      </c>
      <c s="6" t="s">
        <v>146</v>
      </c>
      <c t="s">
        <v>4</v>
      </c>
      <c s="26" t="s">
        <v>147</v>
      </c>
      <c s="27" t="s">
        <v>82</v>
      </c>
      <c s="28">
        <v>50</v>
      </c>
      <c s="27">
        <v>0</v>
      </c>
      <c s="27">
        <f>ROUND(G179*H179,6)</f>
      </c>
      <c r="L179" s="29">
        <v>0</v>
      </c>
      <c s="24">
        <f>ROUND(ROUND(L179,2)*ROUND(G179,3),2)</f>
      </c>
      <c s="27" t="s">
        <v>55</v>
      </c>
      <c>
        <f>(M179*21)/100</f>
      </c>
      <c t="s">
        <v>27</v>
      </c>
    </row>
    <row r="180" spans="1:5" ht="12.75" customHeight="1">
      <c r="A180" s="30" t="s">
        <v>56</v>
      </c>
      <c r="E180" s="31" t="s">
        <v>147</v>
      </c>
    </row>
    <row r="181" spans="1:5" ht="12.75" customHeight="1">
      <c r="A181" s="30" t="s">
        <v>57</v>
      </c>
      <c r="E181" s="32" t="s">
        <v>4</v>
      </c>
    </row>
    <row r="182" spans="5:5" ht="12.75" customHeight="1">
      <c r="E182" s="31" t="s">
        <v>58</v>
      </c>
    </row>
    <row r="183" spans="1:16" ht="12.75" customHeight="1">
      <c r="A183" t="s">
        <v>50</v>
      </c>
      <c s="6" t="s">
        <v>194</v>
      </c>
      <c s="6" t="s">
        <v>764</v>
      </c>
      <c t="s">
        <v>4</v>
      </c>
      <c s="26" t="s">
        <v>765</v>
      </c>
      <c s="27" t="s">
        <v>82</v>
      </c>
      <c s="28">
        <v>150</v>
      </c>
      <c s="27">
        <v>0</v>
      </c>
      <c s="27">
        <f>ROUND(G183*H183,6)</f>
      </c>
      <c r="L183" s="29">
        <v>0</v>
      </c>
      <c s="24">
        <f>ROUND(ROUND(L183,2)*ROUND(G183,3),2)</f>
      </c>
      <c s="27" t="s">
        <v>55</v>
      </c>
      <c>
        <f>(M183*21)/100</f>
      </c>
      <c t="s">
        <v>27</v>
      </c>
    </row>
    <row r="184" spans="1:5" ht="12.75" customHeight="1">
      <c r="A184" s="30" t="s">
        <v>56</v>
      </c>
      <c r="E184" s="31" t="s">
        <v>765</v>
      </c>
    </row>
    <row r="185" spans="1:5" ht="12.75" customHeight="1">
      <c r="A185" s="30" t="s">
        <v>57</v>
      </c>
      <c r="E185" s="32" t="s">
        <v>4</v>
      </c>
    </row>
    <row r="186" spans="5:5" ht="12.75" customHeight="1">
      <c r="E186" s="31" t="s">
        <v>58</v>
      </c>
    </row>
    <row r="187" spans="1:16" ht="12.75" customHeight="1">
      <c r="A187" t="s">
        <v>50</v>
      </c>
      <c s="6" t="s">
        <v>197</v>
      </c>
      <c s="6" t="s">
        <v>567</v>
      </c>
      <c t="s">
        <v>4</v>
      </c>
      <c s="26" t="s">
        <v>568</v>
      </c>
      <c s="27" t="s">
        <v>82</v>
      </c>
      <c s="28">
        <v>30</v>
      </c>
      <c s="27">
        <v>0</v>
      </c>
      <c s="27">
        <f>ROUND(G187*H187,6)</f>
      </c>
      <c r="L187" s="29">
        <v>0</v>
      </c>
      <c s="24">
        <f>ROUND(ROUND(L187,2)*ROUND(G187,3),2)</f>
      </c>
      <c s="27" t="s">
        <v>55</v>
      </c>
      <c>
        <f>(M187*21)/100</f>
      </c>
      <c t="s">
        <v>27</v>
      </c>
    </row>
    <row r="188" spans="1:5" ht="12.75" customHeight="1">
      <c r="A188" s="30" t="s">
        <v>56</v>
      </c>
      <c r="E188" s="31" t="s">
        <v>568</v>
      </c>
    </row>
    <row r="189" spans="1:5" ht="12.75" customHeight="1">
      <c r="A189" s="30" t="s">
        <v>57</v>
      </c>
      <c r="E189" s="32" t="s">
        <v>4</v>
      </c>
    </row>
    <row r="190" spans="5:5" ht="12.75" customHeight="1">
      <c r="E190" s="31" t="s">
        <v>58</v>
      </c>
    </row>
    <row r="191" spans="1:16" ht="12.75" customHeight="1">
      <c r="A191" t="s">
        <v>50</v>
      </c>
      <c s="6" t="s">
        <v>200</v>
      </c>
      <c s="6" t="s">
        <v>371</v>
      </c>
      <c t="s">
        <v>4</v>
      </c>
      <c s="26" t="s">
        <v>372</v>
      </c>
      <c s="27" t="s">
        <v>82</v>
      </c>
      <c s="28">
        <v>30</v>
      </c>
      <c s="27">
        <v>0</v>
      </c>
      <c s="27">
        <f>ROUND(G191*H191,6)</f>
      </c>
      <c r="L191" s="29">
        <v>0</v>
      </c>
      <c s="24">
        <f>ROUND(ROUND(L191,2)*ROUND(G191,3),2)</f>
      </c>
      <c s="27" t="s">
        <v>55</v>
      </c>
      <c>
        <f>(M191*21)/100</f>
      </c>
      <c t="s">
        <v>27</v>
      </c>
    </row>
    <row r="192" spans="1:5" ht="12.75" customHeight="1">
      <c r="A192" s="30" t="s">
        <v>56</v>
      </c>
      <c r="E192" s="31" t="s">
        <v>372</v>
      </c>
    </row>
    <row r="193" spans="1:5" ht="12.75" customHeight="1">
      <c r="A193" s="30" t="s">
        <v>57</v>
      </c>
      <c r="E193" s="32" t="s">
        <v>4</v>
      </c>
    </row>
    <row r="194" spans="5:5" ht="12.75" customHeight="1">
      <c r="E194" s="31" t="s">
        <v>58</v>
      </c>
    </row>
    <row r="195" spans="1:16" ht="12.75" customHeight="1">
      <c r="A195" t="s">
        <v>50</v>
      </c>
      <c s="6" t="s">
        <v>203</v>
      </c>
      <c s="6" t="s">
        <v>766</v>
      </c>
      <c t="s">
        <v>4</v>
      </c>
      <c s="26" t="s">
        <v>767</v>
      </c>
      <c s="27" t="s">
        <v>98</v>
      </c>
      <c s="28">
        <v>3</v>
      </c>
      <c s="27">
        <v>0</v>
      </c>
      <c s="27">
        <f>ROUND(G195*H195,6)</f>
      </c>
      <c r="L195" s="29">
        <v>0</v>
      </c>
      <c s="24">
        <f>ROUND(ROUND(L195,2)*ROUND(G195,3),2)</f>
      </c>
      <c s="27" t="s">
        <v>55</v>
      </c>
      <c>
        <f>(M195*21)/100</f>
      </c>
      <c t="s">
        <v>27</v>
      </c>
    </row>
    <row r="196" spans="1:5" ht="12.75" customHeight="1">
      <c r="A196" s="30" t="s">
        <v>56</v>
      </c>
      <c r="E196" s="31" t="s">
        <v>767</v>
      </c>
    </row>
    <row r="197" spans="1:5" ht="12.75" customHeight="1">
      <c r="A197" s="30" t="s">
        <v>57</v>
      </c>
      <c r="E197" s="32" t="s">
        <v>4</v>
      </c>
    </row>
    <row r="198" spans="5:5" ht="12.75" customHeight="1">
      <c r="E198" s="31" t="s">
        <v>58</v>
      </c>
    </row>
    <row r="199" spans="1:16" ht="12.75" customHeight="1">
      <c r="A199" t="s">
        <v>50</v>
      </c>
      <c s="6" t="s">
        <v>206</v>
      </c>
      <c s="6" t="s">
        <v>768</v>
      </c>
      <c t="s">
        <v>4</v>
      </c>
      <c s="26" t="s">
        <v>769</v>
      </c>
      <c s="27" t="s">
        <v>98</v>
      </c>
      <c s="28">
        <v>14</v>
      </c>
      <c s="27">
        <v>0</v>
      </c>
      <c s="27">
        <f>ROUND(G199*H199,6)</f>
      </c>
      <c r="L199" s="29">
        <v>0</v>
      </c>
      <c s="24">
        <f>ROUND(ROUND(L199,2)*ROUND(G199,3),2)</f>
      </c>
      <c s="27" t="s">
        <v>55</v>
      </c>
      <c>
        <f>(M199*21)/100</f>
      </c>
      <c t="s">
        <v>27</v>
      </c>
    </row>
    <row r="200" spans="1:5" ht="12.75" customHeight="1">
      <c r="A200" s="30" t="s">
        <v>56</v>
      </c>
      <c r="E200" s="31" t="s">
        <v>769</v>
      </c>
    </row>
    <row r="201" spans="1:5" ht="12.75" customHeight="1">
      <c r="A201" s="30" t="s">
        <v>57</v>
      </c>
      <c r="E201" s="32" t="s">
        <v>4</v>
      </c>
    </row>
    <row r="202" spans="5:5" ht="12.75" customHeight="1">
      <c r="E202" s="31" t="s">
        <v>58</v>
      </c>
    </row>
    <row r="203" spans="1:16" ht="12.75" customHeight="1">
      <c r="A203" t="s">
        <v>50</v>
      </c>
      <c s="6" t="s">
        <v>209</v>
      </c>
      <c s="6" t="s">
        <v>770</v>
      </c>
      <c t="s">
        <v>4</v>
      </c>
      <c s="26" t="s">
        <v>771</v>
      </c>
      <c s="27" t="s">
        <v>98</v>
      </c>
      <c s="28">
        <v>14</v>
      </c>
      <c s="27">
        <v>0</v>
      </c>
      <c s="27">
        <f>ROUND(G203*H203,6)</f>
      </c>
      <c r="L203" s="29">
        <v>0</v>
      </c>
      <c s="24">
        <f>ROUND(ROUND(L203,2)*ROUND(G203,3),2)</f>
      </c>
      <c s="27" t="s">
        <v>55</v>
      </c>
      <c>
        <f>(M203*21)/100</f>
      </c>
      <c t="s">
        <v>27</v>
      </c>
    </row>
    <row r="204" spans="1:5" ht="12.75" customHeight="1">
      <c r="A204" s="30" t="s">
        <v>56</v>
      </c>
      <c r="E204" s="31" t="s">
        <v>771</v>
      </c>
    </row>
    <row r="205" spans="1:5" ht="12.75" customHeight="1">
      <c r="A205" s="30" t="s">
        <v>57</v>
      </c>
      <c r="E205" s="32" t="s">
        <v>4</v>
      </c>
    </row>
    <row r="206" spans="5:5" ht="12.75" customHeight="1">
      <c r="E206" s="31" t="s">
        <v>58</v>
      </c>
    </row>
    <row r="207" spans="1:16" ht="12.75" customHeight="1">
      <c r="A207" t="s">
        <v>50</v>
      </c>
      <c s="6" t="s">
        <v>212</v>
      </c>
      <c s="6" t="s">
        <v>772</v>
      </c>
      <c t="s">
        <v>4</v>
      </c>
      <c s="26" t="s">
        <v>773</v>
      </c>
      <c s="27" t="s">
        <v>98</v>
      </c>
      <c s="28">
        <v>6</v>
      </c>
      <c s="27">
        <v>0</v>
      </c>
      <c s="27">
        <f>ROUND(G207*H207,6)</f>
      </c>
      <c r="L207" s="29">
        <v>0</v>
      </c>
      <c s="24">
        <f>ROUND(ROUND(L207,2)*ROUND(G207,3),2)</f>
      </c>
      <c s="27" t="s">
        <v>55</v>
      </c>
      <c>
        <f>(M207*21)/100</f>
      </c>
      <c t="s">
        <v>27</v>
      </c>
    </row>
    <row r="208" spans="1:5" ht="12.75" customHeight="1">
      <c r="A208" s="30" t="s">
        <v>56</v>
      </c>
      <c r="E208" s="31" t="s">
        <v>773</v>
      </c>
    </row>
    <row r="209" spans="1:5" ht="12.75" customHeight="1">
      <c r="A209" s="30" t="s">
        <v>57</v>
      </c>
      <c r="E209" s="32" t="s">
        <v>4</v>
      </c>
    </row>
    <row r="210" spans="5:5" ht="12.75" customHeight="1">
      <c r="E210" s="31" t="s">
        <v>58</v>
      </c>
    </row>
    <row r="211" spans="1:16" ht="12.75" customHeight="1">
      <c r="A211" t="s">
        <v>50</v>
      </c>
      <c s="6" t="s">
        <v>215</v>
      </c>
      <c s="6" t="s">
        <v>774</v>
      </c>
      <c t="s">
        <v>4</v>
      </c>
      <c s="26" t="s">
        <v>775</v>
      </c>
      <c s="27" t="s">
        <v>98</v>
      </c>
      <c s="28">
        <v>37</v>
      </c>
      <c s="27">
        <v>0</v>
      </c>
      <c s="27">
        <f>ROUND(G211*H211,6)</f>
      </c>
      <c r="L211" s="29">
        <v>0</v>
      </c>
      <c s="24">
        <f>ROUND(ROUND(L211,2)*ROUND(G211,3),2)</f>
      </c>
      <c s="27" t="s">
        <v>55</v>
      </c>
      <c>
        <f>(M211*21)/100</f>
      </c>
      <c t="s">
        <v>27</v>
      </c>
    </row>
    <row r="212" spans="1:5" ht="12.75" customHeight="1">
      <c r="A212" s="30" t="s">
        <v>56</v>
      </c>
      <c r="E212" s="31" t="s">
        <v>775</v>
      </c>
    </row>
    <row r="213" spans="1:5" ht="12.75" customHeight="1">
      <c r="A213" s="30" t="s">
        <v>57</v>
      </c>
      <c r="E213" s="32" t="s">
        <v>4</v>
      </c>
    </row>
    <row r="214" spans="5:5" ht="12.75" customHeight="1">
      <c r="E214" s="31" t="s">
        <v>58</v>
      </c>
    </row>
    <row r="215" spans="1:16" ht="12.75" customHeight="1">
      <c r="A215" t="s">
        <v>50</v>
      </c>
      <c s="6" t="s">
        <v>218</v>
      </c>
      <c s="6" t="s">
        <v>377</v>
      </c>
      <c t="s">
        <v>4</v>
      </c>
      <c s="26" t="s">
        <v>378</v>
      </c>
      <c s="27" t="s">
        <v>98</v>
      </c>
      <c s="28">
        <v>6</v>
      </c>
      <c s="27">
        <v>0</v>
      </c>
      <c s="27">
        <f>ROUND(G215*H215,6)</f>
      </c>
      <c r="L215" s="29">
        <v>0</v>
      </c>
      <c s="24">
        <f>ROUND(ROUND(L215,2)*ROUND(G215,3),2)</f>
      </c>
      <c s="27" t="s">
        <v>55</v>
      </c>
      <c>
        <f>(M215*21)/100</f>
      </c>
      <c t="s">
        <v>27</v>
      </c>
    </row>
    <row r="216" spans="1:5" ht="12.75" customHeight="1">
      <c r="A216" s="30" t="s">
        <v>56</v>
      </c>
      <c r="E216" s="31" t="s">
        <v>378</v>
      </c>
    </row>
    <row r="217" spans="1:5" ht="12.75" customHeight="1">
      <c r="A217" s="30" t="s">
        <v>57</v>
      </c>
      <c r="E217" s="32" t="s">
        <v>4</v>
      </c>
    </row>
    <row r="218" spans="5:5" ht="12.75" customHeight="1">
      <c r="E218" s="31" t="s">
        <v>58</v>
      </c>
    </row>
    <row r="219" spans="1:16" ht="12.75" customHeight="1">
      <c r="A219" t="s">
        <v>50</v>
      </c>
      <c s="6" t="s">
        <v>221</v>
      </c>
      <c s="6" t="s">
        <v>368</v>
      </c>
      <c t="s">
        <v>4</v>
      </c>
      <c s="26" t="s">
        <v>369</v>
      </c>
      <c s="27" t="s">
        <v>98</v>
      </c>
      <c s="28">
        <v>6</v>
      </c>
      <c s="27">
        <v>0</v>
      </c>
      <c s="27">
        <f>ROUND(G219*H219,6)</f>
      </c>
      <c r="L219" s="29">
        <v>0</v>
      </c>
      <c s="24">
        <f>ROUND(ROUND(L219,2)*ROUND(G219,3),2)</f>
      </c>
      <c s="27" t="s">
        <v>55</v>
      </c>
      <c>
        <f>(M219*21)/100</f>
      </c>
      <c t="s">
        <v>27</v>
      </c>
    </row>
    <row r="220" spans="1:5" ht="12.75" customHeight="1">
      <c r="A220" s="30" t="s">
        <v>56</v>
      </c>
      <c r="E220" s="31" t="s">
        <v>369</v>
      </c>
    </row>
    <row r="221" spans="1:5" ht="12.75" customHeight="1">
      <c r="A221" s="30" t="s">
        <v>57</v>
      </c>
      <c r="E221" s="32" t="s">
        <v>4</v>
      </c>
    </row>
    <row r="222" spans="5:5" ht="12.75" customHeight="1">
      <c r="E222" s="31" t="s">
        <v>58</v>
      </c>
    </row>
    <row r="223" spans="1:16" ht="12.75" customHeight="1">
      <c r="A223" t="s">
        <v>50</v>
      </c>
      <c s="6" t="s">
        <v>224</v>
      </c>
      <c s="6" t="s">
        <v>481</v>
      </c>
      <c t="s">
        <v>4</v>
      </c>
      <c s="26" t="s">
        <v>482</v>
      </c>
      <c s="27" t="s">
        <v>98</v>
      </c>
      <c s="28">
        <v>3</v>
      </c>
      <c s="27">
        <v>0</v>
      </c>
      <c s="27">
        <f>ROUND(G223*H223,6)</f>
      </c>
      <c r="L223" s="29">
        <v>0</v>
      </c>
      <c s="24">
        <f>ROUND(ROUND(L223,2)*ROUND(G223,3),2)</f>
      </c>
      <c s="27" t="s">
        <v>55</v>
      </c>
      <c>
        <f>(M223*21)/100</f>
      </c>
      <c t="s">
        <v>27</v>
      </c>
    </row>
    <row r="224" spans="1:5" ht="12.75" customHeight="1">
      <c r="A224" s="30" t="s">
        <v>56</v>
      </c>
      <c r="E224" s="31" t="s">
        <v>482</v>
      </c>
    </row>
    <row r="225" spans="1:5" ht="12.75" customHeight="1">
      <c r="A225" s="30" t="s">
        <v>57</v>
      </c>
      <c r="E225" s="32" t="s">
        <v>4</v>
      </c>
    </row>
    <row r="226" spans="5:5" ht="12.75" customHeight="1">
      <c r="E226" s="31" t="s">
        <v>58</v>
      </c>
    </row>
    <row r="227" spans="1:16" ht="12.75" customHeight="1">
      <c r="A227" t="s">
        <v>50</v>
      </c>
      <c s="6" t="s">
        <v>227</v>
      </c>
      <c s="6" t="s">
        <v>776</v>
      </c>
      <c t="s">
        <v>4</v>
      </c>
      <c s="26" t="s">
        <v>777</v>
      </c>
      <c s="27" t="s">
        <v>98</v>
      </c>
      <c s="28">
        <v>3</v>
      </c>
      <c s="27">
        <v>0</v>
      </c>
      <c s="27">
        <f>ROUND(G227*H227,6)</f>
      </c>
      <c r="L227" s="29">
        <v>0</v>
      </c>
      <c s="24">
        <f>ROUND(ROUND(L227,2)*ROUND(G227,3),2)</f>
      </c>
      <c s="27" t="s">
        <v>55</v>
      </c>
      <c>
        <f>(M227*21)/100</f>
      </c>
      <c t="s">
        <v>27</v>
      </c>
    </row>
    <row r="228" spans="1:5" ht="12.75" customHeight="1">
      <c r="A228" s="30" t="s">
        <v>56</v>
      </c>
      <c r="E228" s="31" t="s">
        <v>777</v>
      </c>
    </row>
    <row r="229" spans="1:5" ht="12.75" customHeight="1">
      <c r="A229" s="30" t="s">
        <v>57</v>
      </c>
      <c r="E229" s="32" t="s">
        <v>4</v>
      </c>
    </row>
    <row r="230" spans="5:5" ht="12.75" customHeight="1">
      <c r="E230" s="31" t="s">
        <v>58</v>
      </c>
    </row>
    <row r="231" spans="1:16" ht="12.75" customHeight="1">
      <c r="A231" t="s">
        <v>50</v>
      </c>
      <c s="6" t="s">
        <v>230</v>
      </c>
      <c s="6" t="s">
        <v>778</v>
      </c>
      <c t="s">
        <v>4</v>
      </c>
      <c s="26" t="s">
        <v>779</v>
      </c>
      <c s="27" t="s">
        <v>82</v>
      </c>
      <c s="28">
        <v>10</v>
      </c>
      <c s="27">
        <v>0</v>
      </c>
      <c s="27">
        <f>ROUND(G231*H231,6)</f>
      </c>
      <c r="L231" s="29">
        <v>0</v>
      </c>
      <c s="24">
        <f>ROUND(ROUND(L231,2)*ROUND(G231,3),2)</f>
      </c>
      <c s="27" t="s">
        <v>55</v>
      </c>
      <c>
        <f>(M231*21)/100</f>
      </c>
      <c t="s">
        <v>27</v>
      </c>
    </row>
    <row r="232" spans="1:5" ht="12.75" customHeight="1">
      <c r="A232" s="30" t="s">
        <v>56</v>
      </c>
      <c r="E232" s="31" t="s">
        <v>779</v>
      </c>
    </row>
    <row r="233" spans="1:5" ht="12.75" customHeight="1">
      <c r="A233" s="30" t="s">
        <v>57</v>
      </c>
      <c r="E233" s="32" t="s">
        <v>4</v>
      </c>
    </row>
    <row r="234" spans="5:5" ht="12.75" customHeight="1">
      <c r="E234" s="31" t="s">
        <v>58</v>
      </c>
    </row>
    <row r="235" spans="1:16" ht="12.75" customHeight="1">
      <c r="A235" t="s">
        <v>50</v>
      </c>
      <c s="6" t="s">
        <v>233</v>
      </c>
      <c s="6" t="s">
        <v>780</v>
      </c>
      <c t="s">
        <v>4</v>
      </c>
      <c s="26" t="s">
        <v>781</v>
      </c>
      <c s="27" t="s">
        <v>782</v>
      </c>
      <c s="28">
        <v>1</v>
      </c>
      <c s="27">
        <v>0</v>
      </c>
      <c s="27">
        <f>ROUND(G235*H235,6)</f>
      </c>
      <c r="L235" s="29">
        <v>0</v>
      </c>
      <c s="24">
        <f>ROUND(ROUND(L235,2)*ROUND(G235,3),2)</f>
      </c>
      <c s="27" t="s">
        <v>55</v>
      </c>
      <c>
        <f>(M235*21)/100</f>
      </c>
      <c t="s">
        <v>27</v>
      </c>
    </row>
    <row r="236" spans="1:5" ht="12.75" customHeight="1">
      <c r="A236" s="30" t="s">
        <v>56</v>
      </c>
      <c r="E236" s="31" t="s">
        <v>781</v>
      </c>
    </row>
    <row r="237" spans="1:5" ht="12.75" customHeight="1">
      <c r="A237" s="30" t="s">
        <v>57</v>
      </c>
      <c r="E237" s="32" t="s">
        <v>4</v>
      </c>
    </row>
    <row r="238" spans="5:5" ht="12.75" customHeight="1">
      <c r="E238" s="31" t="s">
        <v>58</v>
      </c>
    </row>
    <row r="239" spans="1:16" ht="12.75" customHeight="1">
      <c r="A239" t="s">
        <v>50</v>
      </c>
      <c s="6" t="s">
        <v>236</v>
      </c>
      <c s="6" t="s">
        <v>783</v>
      </c>
      <c t="s">
        <v>4</v>
      </c>
      <c s="26" t="s">
        <v>784</v>
      </c>
      <c s="27" t="s">
        <v>782</v>
      </c>
      <c s="28">
        <v>1</v>
      </c>
      <c s="27">
        <v>0</v>
      </c>
      <c s="27">
        <f>ROUND(G239*H239,6)</f>
      </c>
      <c r="L239" s="29">
        <v>0</v>
      </c>
      <c s="24">
        <f>ROUND(ROUND(L239,2)*ROUND(G239,3),2)</f>
      </c>
      <c s="27" t="s">
        <v>55</v>
      </c>
      <c>
        <f>(M239*21)/100</f>
      </c>
      <c t="s">
        <v>27</v>
      </c>
    </row>
    <row r="240" spans="1:5" ht="12.75" customHeight="1">
      <c r="A240" s="30" t="s">
        <v>56</v>
      </c>
      <c r="E240" s="31" t="s">
        <v>784</v>
      </c>
    </row>
    <row r="241" spans="1:5" ht="12.75" customHeight="1">
      <c r="A241" s="30" t="s">
        <v>57</v>
      </c>
      <c r="E241" s="32" t="s">
        <v>4</v>
      </c>
    </row>
    <row r="242" spans="5:5" ht="12.75" customHeight="1">
      <c r="E242" s="31" t="s">
        <v>58</v>
      </c>
    </row>
    <row r="243" spans="1:16" ht="12.75" customHeight="1">
      <c r="A243" t="s">
        <v>50</v>
      </c>
      <c s="6" t="s">
        <v>239</v>
      </c>
      <c s="6" t="s">
        <v>785</v>
      </c>
      <c t="s">
        <v>4</v>
      </c>
      <c s="26" t="s">
        <v>786</v>
      </c>
      <c s="27" t="s">
        <v>98</v>
      </c>
      <c s="28">
        <v>5</v>
      </c>
      <c s="27">
        <v>0</v>
      </c>
      <c s="27">
        <f>ROUND(G243*H243,6)</f>
      </c>
      <c r="L243" s="29">
        <v>0</v>
      </c>
      <c s="24">
        <f>ROUND(ROUND(L243,2)*ROUND(G243,3),2)</f>
      </c>
      <c s="27" t="s">
        <v>55</v>
      </c>
      <c>
        <f>(M243*21)/100</f>
      </c>
      <c t="s">
        <v>27</v>
      </c>
    </row>
    <row r="244" spans="1:5" ht="12.75" customHeight="1">
      <c r="A244" s="30" t="s">
        <v>56</v>
      </c>
      <c r="E244" s="31" t="s">
        <v>786</v>
      </c>
    </row>
    <row r="245" spans="1:5" ht="12.75" customHeight="1">
      <c r="A245" s="30" t="s">
        <v>57</v>
      </c>
      <c r="E245" s="32" t="s">
        <v>4</v>
      </c>
    </row>
    <row r="246" spans="5:5" ht="12.75" customHeight="1">
      <c r="E246" s="31" t="s">
        <v>58</v>
      </c>
    </row>
    <row r="247" spans="1:16" ht="12.75" customHeight="1">
      <c r="A247" t="s">
        <v>50</v>
      </c>
      <c s="6" t="s">
        <v>243</v>
      </c>
      <c s="6" t="s">
        <v>787</v>
      </c>
      <c t="s">
        <v>4</v>
      </c>
      <c s="26" t="s">
        <v>788</v>
      </c>
      <c s="27" t="s">
        <v>98</v>
      </c>
      <c s="28">
        <v>4</v>
      </c>
      <c s="27">
        <v>0</v>
      </c>
      <c s="27">
        <f>ROUND(G247*H247,6)</f>
      </c>
      <c r="L247" s="29">
        <v>0</v>
      </c>
      <c s="24">
        <f>ROUND(ROUND(L247,2)*ROUND(G247,3),2)</f>
      </c>
      <c s="27" t="s">
        <v>55</v>
      </c>
      <c>
        <f>(M247*21)/100</f>
      </c>
      <c t="s">
        <v>27</v>
      </c>
    </row>
    <row r="248" spans="1:5" ht="12.75" customHeight="1">
      <c r="A248" s="30" t="s">
        <v>56</v>
      </c>
      <c r="E248" s="31" t="s">
        <v>788</v>
      </c>
    </row>
    <row r="249" spans="1:5" ht="12.75" customHeight="1">
      <c r="A249" s="30" t="s">
        <v>57</v>
      </c>
      <c r="E249" s="32" t="s">
        <v>4</v>
      </c>
    </row>
    <row r="250" spans="5:5" ht="12.75" customHeight="1">
      <c r="E250" s="31" t="s">
        <v>58</v>
      </c>
    </row>
    <row r="251" spans="1:16" ht="12.75" customHeight="1">
      <c r="A251" t="s">
        <v>50</v>
      </c>
      <c s="6" t="s">
        <v>246</v>
      </c>
      <c s="6" t="s">
        <v>789</v>
      </c>
      <c t="s">
        <v>4</v>
      </c>
      <c s="26" t="s">
        <v>790</v>
      </c>
      <c s="27" t="s">
        <v>98</v>
      </c>
      <c s="28">
        <v>17</v>
      </c>
      <c s="27">
        <v>0</v>
      </c>
      <c s="27">
        <f>ROUND(G251*H251,6)</f>
      </c>
      <c r="L251" s="29">
        <v>0</v>
      </c>
      <c s="24">
        <f>ROUND(ROUND(L251,2)*ROUND(G251,3),2)</f>
      </c>
      <c s="27" t="s">
        <v>55</v>
      </c>
      <c>
        <f>(M251*21)/100</f>
      </c>
      <c t="s">
        <v>27</v>
      </c>
    </row>
    <row r="252" spans="1:5" ht="12.75" customHeight="1">
      <c r="A252" s="30" t="s">
        <v>56</v>
      </c>
      <c r="E252" s="31" t="s">
        <v>790</v>
      </c>
    </row>
    <row r="253" spans="1:5" ht="12.75" customHeight="1">
      <c r="A253" s="30" t="s">
        <v>57</v>
      </c>
      <c r="E253" s="32" t="s">
        <v>4</v>
      </c>
    </row>
    <row r="254" spans="5:5" ht="12.75" customHeight="1">
      <c r="E254" s="31" t="s">
        <v>58</v>
      </c>
    </row>
    <row r="255" spans="1:16" ht="12.75" customHeight="1">
      <c r="A255" t="s">
        <v>50</v>
      </c>
      <c s="6" t="s">
        <v>249</v>
      </c>
      <c s="6" t="s">
        <v>791</v>
      </c>
      <c t="s">
        <v>4</v>
      </c>
      <c s="26" t="s">
        <v>792</v>
      </c>
      <c s="27" t="s">
        <v>98</v>
      </c>
      <c s="28">
        <v>15</v>
      </c>
      <c s="27">
        <v>0</v>
      </c>
      <c s="27">
        <f>ROUND(G255*H255,6)</f>
      </c>
      <c r="L255" s="29">
        <v>0</v>
      </c>
      <c s="24">
        <f>ROUND(ROUND(L255,2)*ROUND(G255,3),2)</f>
      </c>
      <c s="27" t="s">
        <v>55</v>
      </c>
      <c>
        <f>(M255*21)/100</f>
      </c>
      <c t="s">
        <v>27</v>
      </c>
    </row>
    <row r="256" spans="1:5" ht="12.75" customHeight="1">
      <c r="A256" s="30" t="s">
        <v>56</v>
      </c>
      <c r="E256" s="31" t="s">
        <v>792</v>
      </c>
    </row>
    <row r="257" spans="1:5" ht="12.75" customHeight="1">
      <c r="A257" s="30" t="s">
        <v>57</v>
      </c>
      <c r="E257" s="32" t="s">
        <v>4</v>
      </c>
    </row>
    <row r="258" spans="5:5" ht="12.75" customHeight="1">
      <c r="E258" s="31" t="s">
        <v>58</v>
      </c>
    </row>
    <row r="259" spans="1:16" ht="12.75" customHeight="1">
      <c r="A259" t="s">
        <v>50</v>
      </c>
      <c s="6" t="s">
        <v>252</v>
      </c>
      <c s="6" t="s">
        <v>793</v>
      </c>
      <c t="s">
        <v>4</v>
      </c>
      <c s="26" t="s">
        <v>794</v>
      </c>
      <c s="27" t="s">
        <v>496</v>
      </c>
      <c s="28">
        <v>1</v>
      </c>
      <c s="27">
        <v>0</v>
      </c>
      <c s="27">
        <f>ROUND(G259*H259,6)</f>
      </c>
      <c r="L259" s="29">
        <v>0</v>
      </c>
      <c s="24">
        <f>ROUND(ROUND(L259,2)*ROUND(G259,3),2)</f>
      </c>
      <c s="27" t="s">
        <v>55</v>
      </c>
      <c>
        <f>(M259*21)/100</f>
      </c>
      <c t="s">
        <v>27</v>
      </c>
    </row>
    <row r="260" spans="1:5" ht="12.75" customHeight="1">
      <c r="A260" s="30" t="s">
        <v>56</v>
      </c>
      <c r="E260" s="31" t="s">
        <v>794</v>
      </c>
    </row>
    <row r="261" spans="1:5" ht="12.75" customHeight="1">
      <c r="A261" s="30" t="s">
        <v>57</v>
      </c>
      <c r="E261" s="32" t="s">
        <v>4</v>
      </c>
    </row>
    <row r="262" spans="5:5" ht="12.75" customHeight="1">
      <c r="E262" s="31" t="s">
        <v>58</v>
      </c>
    </row>
    <row r="263" spans="1:16" ht="12.75" customHeight="1">
      <c r="A263" t="s">
        <v>50</v>
      </c>
      <c s="6" t="s">
        <v>255</v>
      </c>
      <c s="6" t="s">
        <v>795</v>
      </c>
      <c t="s">
        <v>4</v>
      </c>
      <c s="26" t="s">
        <v>796</v>
      </c>
      <c s="27" t="s">
        <v>98</v>
      </c>
      <c s="28">
        <v>14</v>
      </c>
      <c s="27">
        <v>0</v>
      </c>
      <c s="27">
        <f>ROUND(G263*H263,6)</f>
      </c>
      <c r="L263" s="29">
        <v>0</v>
      </c>
      <c s="24">
        <f>ROUND(ROUND(L263,2)*ROUND(G263,3),2)</f>
      </c>
      <c s="27" t="s">
        <v>55</v>
      </c>
      <c>
        <f>(M263*21)/100</f>
      </c>
      <c t="s">
        <v>27</v>
      </c>
    </row>
    <row r="264" spans="1:5" ht="12.75" customHeight="1">
      <c r="A264" s="30" t="s">
        <v>56</v>
      </c>
      <c r="E264" s="31" t="s">
        <v>796</v>
      </c>
    </row>
    <row r="265" spans="1:5" ht="12.75" customHeight="1">
      <c r="A265" s="30" t="s">
        <v>57</v>
      </c>
      <c r="E265" s="32" t="s">
        <v>4</v>
      </c>
    </row>
    <row r="266" spans="5:5" ht="12.75" customHeight="1">
      <c r="E266" s="31" t="s">
        <v>58</v>
      </c>
    </row>
    <row r="267" spans="1:16" ht="12.75" customHeight="1">
      <c r="A267" t="s">
        <v>50</v>
      </c>
      <c s="6" t="s">
        <v>258</v>
      </c>
      <c s="6" t="s">
        <v>797</v>
      </c>
      <c t="s">
        <v>4</v>
      </c>
      <c s="26" t="s">
        <v>798</v>
      </c>
      <c s="27" t="s">
        <v>98</v>
      </c>
      <c s="28">
        <v>14</v>
      </c>
      <c s="27">
        <v>0</v>
      </c>
      <c s="27">
        <f>ROUND(G267*H267,6)</f>
      </c>
      <c r="L267" s="29">
        <v>0</v>
      </c>
      <c s="24">
        <f>ROUND(ROUND(L267,2)*ROUND(G267,3),2)</f>
      </c>
      <c s="27" t="s">
        <v>55</v>
      </c>
      <c>
        <f>(M267*21)/100</f>
      </c>
      <c t="s">
        <v>27</v>
      </c>
    </row>
    <row r="268" spans="1:5" ht="12.75" customHeight="1">
      <c r="A268" s="30" t="s">
        <v>56</v>
      </c>
      <c r="E268" s="31" t="s">
        <v>798</v>
      </c>
    </row>
    <row r="269" spans="1:5" ht="12.75" customHeight="1">
      <c r="A269" s="30" t="s">
        <v>57</v>
      </c>
      <c r="E269" s="32" t="s">
        <v>4</v>
      </c>
    </row>
    <row r="270" spans="5:5" ht="12.75" customHeight="1">
      <c r="E270" s="31" t="s">
        <v>58</v>
      </c>
    </row>
    <row r="271" spans="1:16" ht="12.75" customHeight="1">
      <c r="A271" t="s">
        <v>50</v>
      </c>
      <c s="6" t="s">
        <v>261</v>
      </c>
      <c s="6" t="s">
        <v>799</v>
      </c>
      <c t="s">
        <v>4</v>
      </c>
      <c s="26" t="s">
        <v>800</v>
      </c>
      <c s="27" t="s">
        <v>801</v>
      </c>
      <c s="28">
        <v>1</v>
      </c>
      <c s="27">
        <v>0</v>
      </c>
      <c s="27">
        <f>ROUND(G271*H271,6)</f>
      </c>
      <c r="L271" s="29">
        <v>0</v>
      </c>
      <c s="24">
        <f>ROUND(ROUND(L271,2)*ROUND(G271,3),2)</f>
      </c>
      <c s="27" t="s">
        <v>55</v>
      </c>
      <c>
        <f>(M271*21)/100</f>
      </c>
      <c t="s">
        <v>27</v>
      </c>
    </row>
    <row r="272" spans="1:5" ht="12.75" customHeight="1">
      <c r="A272" s="30" t="s">
        <v>56</v>
      </c>
      <c r="E272" s="31" t="s">
        <v>800</v>
      </c>
    </row>
    <row r="273" spans="1:5" ht="12.75" customHeight="1">
      <c r="A273" s="30" t="s">
        <v>57</v>
      </c>
      <c r="E273" s="32" t="s">
        <v>4</v>
      </c>
    </row>
    <row r="274" spans="5:5" ht="12.75" customHeight="1">
      <c r="E274" s="31" t="s">
        <v>58</v>
      </c>
    </row>
    <row r="275" spans="1:16" ht="12.75" customHeight="1">
      <c r="A275" t="s">
        <v>50</v>
      </c>
      <c s="6" t="s">
        <v>265</v>
      </c>
      <c s="6" t="s">
        <v>802</v>
      </c>
      <c t="s">
        <v>4</v>
      </c>
      <c s="26" t="s">
        <v>803</v>
      </c>
      <c s="27" t="s">
        <v>264</v>
      </c>
      <c s="28">
        <v>16</v>
      </c>
      <c s="27">
        <v>0</v>
      </c>
      <c s="27">
        <f>ROUND(G275*H275,6)</f>
      </c>
      <c r="L275" s="29">
        <v>0</v>
      </c>
      <c s="24">
        <f>ROUND(ROUND(L275,2)*ROUND(G275,3),2)</f>
      </c>
      <c s="27" t="s">
        <v>55</v>
      </c>
      <c>
        <f>(M275*21)/100</f>
      </c>
      <c t="s">
        <v>27</v>
      </c>
    </row>
    <row r="276" spans="1:5" ht="12.75" customHeight="1">
      <c r="A276" s="30" t="s">
        <v>56</v>
      </c>
      <c r="E276" s="31" t="s">
        <v>803</v>
      </c>
    </row>
    <row r="277" spans="1:5" ht="12.75" customHeight="1">
      <c r="A277" s="30" t="s">
        <v>57</v>
      </c>
      <c r="E277" s="32" t="s">
        <v>4</v>
      </c>
    </row>
    <row r="278" spans="5:5" ht="12.75" customHeight="1">
      <c r="E278" s="31" t="s">
        <v>58</v>
      </c>
    </row>
    <row r="279" spans="1:16" ht="12.75" customHeight="1">
      <c r="A279" t="s">
        <v>50</v>
      </c>
      <c s="6" t="s">
        <v>370</v>
      </c>
      <c s="6" t="s">
        <v>804</v>
      </c>
      <c t="s">
        <v>4</v>
      </c>
      <c s="26" t="s">
        <v>805</v>
      </c>
      <c s="27" t="s">
        <v>98</v>
      </c>
      <c s="28">
        <v>3</v>
      </c>
      <c s="27">
        <v>0</v>
      </c>
      <c s="27">
        <f>ROUND(G279*H279,6)</f>
      </c>
      <c r="L279" s="29">
        <v>0</v>
      </c>
      <c s="24">
        <f>ROUND(ROUND(L279,2)*ROUND(G279,3),2)</f>
      </c>
      <c s="27" t="s">
        <v>55</v>
      </c>
      <c>
        <f>(M279*21)/100</f>
      </c>
      <c t="s">
        <v>27</v>
      </c>
    </row>
    <row r="280" spans="1:5" ht="12.75" customHeight="1">
      <c r="A280" s="30" t="s">
        <v>56</v>
      </c>
      <c r="E280" s="31" t="s">
        <v>805</v>
      </c>
    </row>
    <row r="281" spans="1:5" ht="12.75" customHeight="1">
      <c r="A281" s="30" t="s">
        <v>57</v>
      </c>
      <c r="E281" s="32" t="s">
        <v>4</v>
      </c>
    </row>
    <row r="282" spans="5:5" ht="12.75" customHeight="1">
      <c r="E282" s="31" t="s">
        <v>58</v>
      </c>
    </row>
    <row r="283" spans="1:16" ht="12.75" customHeight="1">
      <c r="A283" t="s">
        <v>50</v>
      </c>
      <c s="6" t="s">
        <v>373</v>
      </c>
      <c s="6" t="s">
        <v>806</v>
      </c>
      <c t="s">
        <v>4</v>
      </c>
      <c s="26" t="s">
        <v>807</v>
      </c>
      <c s="27" t="s">
        <v>98</v>
      </c>
      <c s="28">
        <v>3</v>
      </c>
      <c s="27">
        <v>0</v>
      </c>
      <c s="27">
        <f>ROUND(G283*H283,6)</f>
      </c>
      <c r="L283" s="29">
        <v>0</v>
      </c>
      <c s="24">
        <f>ROUND(ROUND(L283,2)*ROUND(G283,3),2)</f>
      </c>
      <c s="27" t="s">
        <v>55</v>
      </c>
      <c>
        <f>(M283*21)/100</f>
      </c>
      <c t="s">
        <v>27</v>
      </c>
    </row>
    <row r="284" spans="1:5" ht="12.75" customHeight="1">
      <c r="A284" s="30" t="s">
        <v>56</v>
      </c>
      <c r="E284" s="31" t="s">
        <v>807</v>
      </c>
    </row>
    <row r="285" spans="1:5" ht="12.75" customHeight="1">
      <c r="A285" s="30" t="s">
        <v>57</v>
      </c>
      <c r="E285" s="32" t="s">
        <v>4</v>
      </c>
    </row>
    <row r="286" spans="5:5" ht="12.75" customHeight="1">
      <c r="E286" s="31" t="s">
        <v>58</v>
      </c>
    </row>
    <row r="287" spans="1:16" ht="12.75" customHeight="1">
      <c r="A287" t="s">
        <v>50</v>
      </c>
      <c s="6" t="s">
        <v>376</v>
      </c>
      <c s="6" t="s">
        <v>808</v>
      </c>
      <c t="s">
        <v>4</v>
      </c>
      <c s="26" t="s">
        <v>809</v>
      </c>
      <c s="27" t="s">
        <v>66</v>
      </c>
      <c s="28">
        <v>3</v>
      </c>
      <c s="27">
        <v>0</v>
      </c>
      <c s="27">
        <f>ROUND(G287*H287,6)</f>
      </c>
      <c r="L287" s="29">
        <v>0</v>
      </c>
      <c s="24">
        <f>ROUND(ROUND(L287,2)*ROUND(G287,3),2)</f>
      </c>
      <c s="27" t="s">
        <v>55</v>
      </c>
      <c>
        <f>(M287*21)/100</f>
      </c>
      <c t="s">
        <v>27</v>
      </c>
    </row>
    <row r="288" spans="1:5" ht="12.75" customHeight="1">
      <c r="A288" s="30" t="s">
        <v>56</v>
      </c>
      <c r="E288" s="31" t="s">
        <v>809</v>
      </c>
    </row>
    <row r="289" spans="1:5" ht="12.75" customHeight="1">
      <c r="A289" s="30" t="s">
        <v>57</v>
      </c>
      <c r="E289" s="32" t="s">
        <v>4</v>
      </c>
    </row>
    <row r="290" spans="5:5" ht="12.75" customHeight="1">
      <c r="E290" s="31" t="s">
        <v>58</v>
      </c>
    </row>
    <row r="291" spans="1:16" ht="12.75" customHeight="1">
      <c r="A291" t="s">
        <v>50</v>
      </c>
      <c s="6" t="s">
        <v>379</v>
      </c>
      <c s="6" t="s">
        <v>810</v>
      </c>
      <c t="s">
        <v>4</v>
      </c>
      <c s="26" t="s">
        <v>811</v>
      </c>
      <c s="27" t="s">
        <v>264</v>
      </c>
      <c s="28">
        <v>20</v>
      </c>
      <c s="27">
        <v>0</v>
      </c>
      <c s="27">
        <f>ROUND(G291*H291,6)</f>
      </c>
      <c r="L291" s="29">
        <v>0</v>
      </c>
      <c s="24">
        <f>ROUND(ROUND(L291,2)*ROUND(G291,3),2)</f>
      </c>
      <c s="27" t="s">
        <v>55</v>
      </c>
      <c>
        <f>(M291*21)/100</f>
      </c>
      <c t="s">
        <v>27</v>
      </c>
    </row>
    <row r="292" spans="1:5" ht="12.75" customHeight="1">
      <c r="A292" s="30" t="s">
        <v>56</v>
      </c>
      <c r="E292" s="31" t="s">
        <v>811</v>
      </c>
    </row>
    <row r="293" spans="1:5" ht="12.75" customHeight="1">
      <c r="A293" s="30" t="s">
        <v>57</v>
      </c>
      <c r="E293" s="32" t="s">
        <v>4</v>
      </c>
    </row>
    <row r="294" spans="5:5" ht="12.75" customHeight="1">
      <c r="E294"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17</v>
      </c>
      <c s="2"/>
      <c s="2"/>
      <c s="2"/>
      <c s="3" t="s">
        <v>20</v>
      </c>
      <c s="2"/>
      <c s="2"/>
      <c s="2"/>
      <c s="2"/>
      <c s="2"/>
      <c s="2"/>
      <c s="2"/>
      <c s="2"/>
      <c s="2"/>
      <c r="P1" t="s">
        <v>25</v>
      </c>
    </row>
    <row r="2" spans="1:16" ht="20" customHeight="1">
      <c r="A2" s="12"/>
      <c s="2"/>
      <c s="2"/>
      <c s="2"/>
      <c s="2"/>
      <c s="2"/>
      <c s="2"/>
      <c s="2"/>
      <c s="2"/>
      <c s="2"/>
      <c s="2"/>
      <c s="14"/>
      <c s="14"/>
      <c s="2"/>
      <c r="P2" t="s">
        <v>26</v>
      </c>
    </row>
    <row r="3" spans="1:16" ht="15" customHeight="1">
      <c r="A3" s="12" t="s">
        <v>18</v>
      </c>
      <c s="16" t="s">
        <v>21</v>
      </c>
      <c s="20" t="s">
        <v>2</v>
      </c>
      <c r="E3" s="16" t="s">
        <v>3</v>
      </c>
      <c r="L3" s="13" t="s">
        <v>12</v>
      </c>
      <c s="33">
        <f>Rekapitulace!C10</f>
      </c>
      <c s="15" t="s">
        <v>14</v>
      </c>
      <c t="s">
        <v>22</v>
      </c>
      <c t="s">
        <v>27</v>
      </c>
    </row>
    <row r="4" spans="1:16" ht="15" customHeight="1">
      <c r="A4" s="18" t="s">
        <v>19</v>
      </c>
      <c s="19" t="s">
        <v>28</v>
      </c>
      <c s="20" t="s">
        <v>12</v>
      </c>
      <c r="E4" s="19" t="s">
        <v>13</v>
      </c>
      <c r="O4" t="s">
        <v>23</v>
      </c>
      <c t="s">
        <v>27</v>
      </c>
    </row>
    <row r="5" spans="1:16" ht="12.75" customHeight="1">
      <c r="A5" s="17" t="s">
        <v>29</v>
      </c>
      <c s="17" t="s">
        <v>30</v>
      </c>
      <c s="17" t="s">
        <v>31</v>
      </c>
      <c s="17" t="s">
        <v>32</v>
      </c>
      <c s="17" t="s">
        <v>33</v>
      </c>
      <c s="17" t="s">
        <v>34</v>
      </c>
      <c s="17" t="s">
        <v>35</v>
      </c>
      <c s="17" t="s">
        <v>36</v>
      </c>
      <c s="17" t="s">
        <v>37</v>
      </c>
      <c s="17" t="s">
        <v>38</v>
      </c>
      <c s="17"/>
      <c s="17"/>
      <c s="17"/>
      <c s="17" t="s">
        <v>43</v>
      </c>
      <c t="s">
        <v>24</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814</v>
      </c>
      <c r="E8" s="23" t="s">
        <v>815</v>
      </c>
      <c r="J8" s="22">
        <f>0+J9</f>
      </c>
      <c s="22">
        <f>0+K9</f>
      </c>
      <c s="22">
        <f>0+L9</f>
      </c>
      <c s="22">
        <f>0+M9</f>
      </c>
    </row>
    <row r="9" spans="1:13" ht="12.75" customHeight="1">
      <c r="A9" t="s">
        <v>47</v>
      </c>
      <c r="C9" s="7" t="s">
        <v>816</v>
      </c>
      <c r="E9" s="25" t="s">
        <v>817</v>
      </c>
      <c r="J9" s="24">
        <f>0</f>
      </c>
      <c s="24">
        <f>0</f>
      </c>
      <c s="24">
        <f>0+L10+L14+L18+L22+L26+L30+L34+L38+L42+L46+L50+L54+L58+L62+L66+L70+L74+L78+L82+L86+L90+L94+L98+L102+L106+L110+L114+L118+L122+L126+L130+L134+L138+L142+L146+L150+L154+L158+L162+L166+L170+L174+L178+L182+L186+L190+L194+L198+L202+L206+L210+L214</f>
      </c>
      <c s="24">
        <f>0+M10+M14+M18+M22+M26+M30+M34+M38+M42+M46+M50+M54+M58+M62+M66+M70+M74+M78+M82+M86+M90+M94+M98+M102+M106+M110+M114+M118+M122+M126+M130+M134+M138+M142+M146+M150+M154+M158+M162+M166+M170+M174+M178+M182+M186+M190+M194+M198+M202+M206+M210+M214</f>
      </c>
    </row>
    <row r="10" spans="1:16" ht="12.75" customHeight="1">
      <c r="A10" t="s">
        <v>50</v>
      </c>
      <c s="6" t="s">
        <v>51</v>
      </c>
      <c s="6" t="s">
        <v>818</v>
      </c>
      <c t="s">
        <v>4</v>
      </c>
      <c s="26" t="s">
        <v>819</v>
      </c>
      <c s="27" t="s">
        <v>98</v>
      </c>
      <c s="28">
        <v>1</v>
      </c>
      <c s="27">
        <v>0</v>
      </c>
      <c s="27">
        <f>ROUND(G10*H10,6)</f>
      </c>
      <c r="L10" s="29">
        <v>0</v>
      </c>
      <c s="24">
        <f>ROUND(ROUND(L10,2)*ROUND(G10,3),2)</f>
      </c>
      <c s="27" t="s">
        <v>55</v>
      </c>
      <c>
        <f>(M10*21)/100</f>
      </c>
      <c t="s">
        <v>27</v>
      </c>
    </row>
    <row r="11" spans="1:5" ht="12.75" customHeight="1">
      <c r="A11" s="30" t="s">
        <v>56</v>
      </c>
      <c r="E11" s="31" t="s">
        <v>819</v>
      </c>
    </row>
    <row r="12" spans="1:5" ht="12.75" customHeight="1">
      <c r="A12" s="30" t="s">
        <v>57</v>
      </c>
      <c r="E12" s="32" t="s">
        <v>4</v>
      </c>
    </row>
    <row r="13" spans="5:5" ht="12.75" customHeight="1">
      <c r="E13" s="31" t="s">
        <v>58</v>
      </c>
    </row>
    <row r="14" spans="1:16" ht="12.75" customHeight="1">
      <c r="A14" t="s">
        <v>50</v>
      </c>
      <c s="6" t="s">
        <v>27</v>
      </c>
      <c s="6" t="s">
        <v>820</v>
      </c>
      <c t="s">
        <v>4</v>
      </c>
      <c s="26" t="s">
        <v>821</v>
      </c>
      <c s="27" t="s">
        <v>98</v>
      </c>
      <c s="28">
        <v>1</v>
      </c>
      <c s="27">
        <v>0</v>
      </c>
      <c s="27">
        <f>ROUND(G14*H14,6)</f>
      </c>
      <c r="L14" s="29">
        <v>0</v>
      </c>
      <c s="24">
        <f>ROUND(ROUND(L14,2)*ROUND(G14,3),2)</f>
      </c>
      <c s="27" t="s">
        <v>55</v>
      </c>
      <c>
        <f>(M14*21)/100</f>
      </c>
      <c t="s">
        <v>27</v>
      </c>
    </row>
    <row r="15" spans="1:5" ht="12.75" customHeight="1">
      <c r="A15" s="30" t="s">
        <v>56</v>
      </c>
      <c r="E15" s="31" t="s">
        <v>821</v>
      </c>
    </row>
    <row r="16" spans="1:5" ht="12.75" customHeight="1">
      <c r="A16" s="30" t="s">
        <v>57</v>
      </c>
      <c r="E16" s="32" t="s">
        <v>4</v>
      </c>
    </row>
    <row r="17" spans="5:5" ht="12.75" customHeight="1">
      <c r="E17" s="31" t="s">
        <v>58</v>
      </c>
    </row>
    <row r="18" spans="1:16" ht="12.75" customHeight="1">
      <c r="A18" t="s">
        <v>50</v>
      </c>
      <c s="6" t="s">
        <v>25</v>
      </c>
      <c s="6" t="s">
        <v>822</v>
      </c>
      <c t="s">
        <v>4</v>
      </c>
      <c s="26" t="s">
        <v>823</v>
      </c>
      <c s="27" t="s">
        <v>98</v>
      </c>
      <c s="28">
        <v>1</v>
      </c>
      <c s="27">
        <v>0</v>
      </c>
      <c s="27">
        <f>ROUND(G18*H18,6)</f>
      </c>
      <c r="L18" s="29">
        <v>0</v>
      </c>
      <c s="24">
        <f>ROUND(ROUND(L18,2)*ROUND(G18,3),2)</f>
      </c>
      <c s="27" t="s">
        <v>55</v>
      </c>
      <c>
        <f>(M18*21)/100</f>
      </c>
      <c t="s">
        <v>27</v>
      </c>
    </row>
    <row r="19" spans="1:5" ht="12.75" customHeight="1">
      <c r="A19" s="30" t="s">
        <v>56</v>
      </c>
      <c r="E19" s="31" t="s">
        <v>823</v>
      </c>
    </row>
    <row r="20" spans="1:5" ht="12.75" customHeight="1">
      <c r="A20" s="30" t="s">
        <v>57</v>
      </c>
      <c r="E20" s="32" t="s">
        <v>4</v>
      </c>
    </row>
    <row r="21" spans="5:5" ht="12.75" customHeight="1">
      <c r="E21" s="31" t="s">
        <v>58</v>
      </c>
    </row>
    <row r="22" spans="1:16" ht="12.75" customHeight="1">
      <c r="A22" t="s">
        <v>50</v>
      </c>
      <c s="6" t="s">
        <v>68</v>
      </c>
      <c s="6" t="s">
        <v>824</v>
      </c>
      <c t="s">
        <v>4</v>
      </c>
      <c s="26" t="s">
        <v>825</v>
      </c>
      <c s="27" t="s">
        <v>98</v>
      </c>
      <c s="28">
        <v>5</v>
      </c>
      <c s="27">
        <v>0</v>
      </c>
      <c s="27">
        <f>ROUND(G22*H22,6)</f>
      </c>
      <c r="L22" s="29">
        <v>0</v>
      </c>
      <c s="24">
        <f>ROUND(ROUND(L22,2)*ROUND(G22,3),2)</f>
      </c>
      <c s="27" t="s">
        <v>55</v>
      </c>
      <c>
        <f>(M22*21)/100</f>
      </c>
      <c t="s">
        <v>27</v>
      </c>
    </row>
    <row r="23" spans="1:5" ht="12.75" customHeight="1">
      <c r="A23" s="30" t="s">
        <v>56</v>
      </c>
      <c r="E23" s="31" t="s">
        <v>825</v>
      </c>
    </row>
    <row r="24" spans="1:5" ht="12.75" customHeight="1">
      <c r="A24" s="30" t="s">
        <v>57</v>
      </c>
      <c r="E24" s="32" t="s">
        <v>4</v>
      </c>
    </row>
    <row r="25" spans="5:5" ht="12.75" customHeight="1">
      <c r="E25" s="31" t="s">
        <v>58</v>
      </c>
    </row>
    <row r="26" spans="1:16" ht="12.75" customHeight="1">
      <c r="A26" t="s">
        <v>50</v>
      </c>
      <c s="6" t="s">
        <v>71</v>
      </c>
      <c s="6" t="s">
        <v>826</v>
      </c>
      <c t="s">
        <v>4</v>
      </c>
      <c s="26" t="s">
        <v>827</v>
      </c>
      <c s="27" t="s">
        <v>98</v>
      </c>
      <c s="28">
        <v>1</v>
      </c>
      <c s="27">
        <v>0</v>
      </c>
      <c s="27">
        <f>ROUND(G26*H26,6)</f>
      </c>
      <c r="L26" s="29">
        <v>0</v>
      </c>
      <c s="24">
        <f>ROUND(ROUND(L26,2)*ROUND(G26,3),2)</f>
      </c>
      <c s="27" t="s">
        <v>55</v>
      </c>
      <c>
        <f>(M26*21)/100</f>
      </c>
      <c t="s">
        <v>27</v>
      </c>
    </row>
    <row r="27" spans="1:5" ht="12.75" customHeight="1">
      <c r="A27" s="30" t="s">
        <v>56</v>
      </c>
      <c r="E27" s="31" t="s">
        <v>827</v>
      </c>
    </row>
    <row r="28" spans="1:5" ht="12.75" customHeight="1">
      <c r="A28" s="30" t="s">
        <v>57</v>
      </c>
      <c r="E28" s="32" t="s">
        <v>4</v>
      </c>
    </row>
    <row r="29" spans="5:5" ht="12.75" customHeight="1">
      <c r="E29" s="31" t="s">
        <v>58</v>
      </c>
    </row>
    <row r="30" spans="1:16" ht="12.75" customHeight="1">
      <c r="A30" t="s">
        <v>50</v>
      </c>
      <c s="6" t="s">
        <v>26</v>
      </c>
      <c s="6" t="s">
        <v>828</v>
      </c>
      <c t="s">
        <v>4</v>
      </c>
      <c s="26" t="s">
        <v>829</v>
      </c>
      <c s="27" t="s">
        <v>98</v>
      </c>
      <c s="28">
        <v>4</v>
      </c>
      <c s="27">
        <v>0</v>
      </c>
      <c s="27">
        <f>ROUND(G30*H30,6)</f>
      </c>
      <c r="L30" s="29">
        <v>0</v>
      </c>
      <c s="24">
        <f>ROUND(ROUND(L30,2)*ROUND(G30,3),2)</f>
      </c>
      <c s="27" t="s">
        <v>55</v>
      </c>
      <c>
        <f>(M30*21)/100</f>
      </c>
      <c t="s">
        <v>27</v>
      </c>
    </row>
    <row r="31" spans="1:5" ht="12.75" customHeight="1">
      <c r="A31" s="30" t="s">
        <v>56</v>
      </c>
      <c r="E31" s="31" t="s">
        <v>829</v>
      </c>
    </row>
    <row r="32" spans="1:5" ht="12.75" customHeight="1">
      <c r="A32" s="30" t="s">
        <v>57</v>
      </c>
      <c r="E32" s="32" t="s">
        <v>4</v>
      </c>
    </row>
    <row r="33" spans="5:5" ht="12.75" customHeight="1">
      <c r="E33" s="31" t="s">
        <v>58</v>
      </c>
    </row>
    <row r="34" spans="1:16" ht="12.75" customHeight="1">
      <c r="A34" t="s">
        <v>50</v>
      </c>
      <c s="6" t="s">
        <v>76</v>
      </c>
      <c s="6" t="s">
        <v>830</v>
      </c>
      <c t="s">
        <v>4</v>
      </c>
      <c s="26" t="s">
        <v>831</v>
      </c>
      <c s="27" t="s">
        <v>98</v>
      </c>
      <c s="28">
        <v>1</v>
      </c>
      <c s="27">
        <v>0</v>
      </c>
      <c s="27">
        <f>ROUND(G34*H34,6)</f>
      </c>
      <c r="L34" s="29">
        <v>0</v>
      </c>
      <c s="24">
        <f>ROUND(ROUND(L34,2)*ROUND(G34,3),2)</f>
      </c>
      <c s="27" t="s">
        <v>55</v>
      </c>
      <c>
        <f>(M34*21)/100</f>
      </c>
      <c t="s">
        <v>27</v>
      </c>
    </row>
    <row r="35" spans="1:5" ht="12.75" customHeight="1">
      <c r="A35" s="30" t="s">
        <v>56</v>
      </c>
      <c r="E35" s="31" t="s">
        <v>831</v>
      </c>
    </row>
    <row r="36" spans="1:5" ht="12.75" customHeight="1">
      <c r="A36" s="30" t="s">
        <v>57</v>
      </c>
      <c r="E36" s="32" t="s">
        <v>4</v>
      </c>
    </row>
    <row r="37" spans="5:5" ht="12.75" customHeight="1">
      <c r="E37" s="31" t="s">
        <v>58</v>
      </c>
    </row>
    <row r="38" spans="1:16" ht="12.75" customHeight="1">
      <c r="A38" t="s">
        <v>50</v>
      </c>
      <c s="6" t="s">
        <v>79</v>
      </c>
      <c s="6" t="s">
        <v>832</v>
      </c>
      <c t="s">
        <v>4</v>
      </c>
      <c s="26" t="s">
        <v>833</v>
      </c>
      <c s="27" t="s">
        <v>98</v>
      </c>
      <c s="28">
        <v>2</v>
      </c>
      <c s="27">
        <v>0</v>
      </c>
      <c s="27">
        <f>ROUND(G38*H38,6)</f>
      </c>
      <c r="L38" s="29">
        <v>0</v>
      </c>
      <c s="24">
        <f>ROUND(ROUND(L38,2)*ROUND(G38,3),2)</f>
      </c>
      <c s="27" t="s">
        <v>55</v>
      </c>
      <c>
        <f>(M38*21)/100</f>
      </c>
      <c t="s">
        <v>27</v>
      </c>
    </row>
    <row r="39" spans="1:5" ht="12.75" customHeight="1">
      <c r="A39" s="30" t="s">
        <v>56</v>
      </c>
      <c r="E39" s="31" t="s">
        <v>833</v>
      </c>
    </row>
    <row r="40" spans="1:5" ht="12.75" customHeight="1">
      <c r="A40" s="30" t="s">
        <v>57</v>
      </c>
      <c r="E40" s="32" t="s">
        <v>4</v>
      </c>
    </row>
    <row r="41" spans="5:5" ht="12.75" customHeight="1">
      <c r="E41" s="31" t="s">
        <v>58</v>
      </c>
    </row>
    <row r="42" spans="1:16" ht="12.75" customHeight="1">
      <c r="A42" t="s">
        <v>50</v>
      </c>
      <c s="6" t="s">
        <v>83</v>
      </c>
      <c s="6" t="s">
        <v>834</v>
      </c>
      <c t="s">
        <v>4</v>
      </c>
      <c s="26" t="s">
        <v>835</v>
      </c>
      <c s="27" t="s">
        <v>98</v>
      </c>
      <c s="28">
        <v>4</v>
      </c>
      <c s="27">
        <v>0</v>
      </c>
      <c s="27">
        <f>ROUND(G42*H42,6)</f>
      </c>
      <c r="L42" s="29">
        <v>0</v>
      </c>
      <c s="24">
        <f>ROUND(ROUND(L42,2)*ROUND(G42,3),2)</f>
      </c>
      <c s="27" t="s">
        <v>55</v>
      </c>
      <c>
        <f>(M42*21)/100</f>
      </c>
      <c t="s">
        <v>27</v>
      </c>
    </row>
    <row r="43" spans="1:5" ht="12.75" customHeight="1">
      <c r="A43" s="30" t="s">
        <v>56</v>
      </c>
      <c r="E43" s="31" t="s">
        <v>835</v>
      </c>
    </row>
    <row r="44" spans="1:5" ht="12.75" customHeight="1">
      <c r="A44" s="30" t="s">
        <v>57</v>
      </c>
      <c r="E44" s="32" t="s">
        <v>4</v>
      </c>
    </row>
    <row r="45" spans="5:5" ht="12.75" customHeight="1">
      <c r="E45" s="31" t="s">
        <v>58</v>
      </c>
    </row>
    <row r="46" spans="1:16" ht="12.75" customHeight="1">
      <c r="A46" t="s">
        <v>50</v>
      </c>
      <c s="6" t="s">
        <v>86</v>
      </c>
      <c s="6" t="s">
        <v>836</v>
      </c>
      <c t="s">
        <v>4</v>
      </c>
      <c s="26" t="s">
        <v>837</v>
      </c>
      <c s="27" t="s">
        <v>98</v>
      </c>
      <c s="28">
        <v>1</v>
      </c>
      <c s="27">
        <v>0</v>
      </c>
      <c s="27">
        <f>ROUND(G46*H46,6)</f>
      </c>
      <c r="L46" s="29">
        <v>0</v>
      </c>
      <c s="24">
        <f>ROUND(ROUND(L46,2)*ROUND(G46,3),2)</f>
      </c>
      <c s="27" t="s">
        <v>55</v>
      </c>
      <c>
        <f>(M46*21)/100</f>
      </c>
      <c t="s">
        <v>27</v>
      </c>
    </row>
    <row r="47" spans="1:5" ht="12.75" customHeight="1">
      <c r="A47" s="30" t="s">
        <v>56</v>
      </c>
      <c r="E47" s="31" t="s">
        <v>837</v>
      </c>
    </row>
    <row r="48" spans="1:5" ht="12.75" customHeight="1">
      <c r="A48" s="30" t="s">
        <v>57</v>
      </c>
      <c r="E48" s="32" t="s">
        <v>4</v>
      </c>
    </row>
    <row r="49" spans="5:5" ht="12.75" customHeight="1">
      <c r="E49" s="31" t="s">
        <v>58</v>
      </c>
    </row>
    <row r="50" spans="1:16" ht="12.75" customHeight="1">
      <c r="A50" t="s">
        <v>50</v>
      </c>
      <c s="6" t="s">
        <v>89</v>
      </c>
      <c s="6" t="s">
        <v>838</v>
      </c>
      <c t="s">
        <v>4</v>
      </c>
      <c s="26" t="s">
        <v>839</v>
      </c>
      <c s="27" t="s">
        <v>98</v>
      </c>
      <c s="28">
        <v>2</v>
      </c>
      <c s="27">
        <v>0</v>
      </c>
      <c s="27">
        <f>ROUND(G50*H50,6)</f>
      </c>
      <c r="L50" s="29">
        <v>0</v>
      </c>
      <c s="24">
        <f>ROUND(ROUND(L50,2)*ROUND(G50,3),2)</f>
      </c>
      <c s="27" t="s">
        <v>55</v>
      </c>
      <c>
        <f>(M50*21)/100</f>
      </c>
      <c t="s">
        <v>27</v>
      </c>
    </row>
    <row r="51" spans="1:5" ht="12.75" customHeight="1">
      <c r="A51" s="30" t="s">
        <v>56</v>
      </c>
      <c r="E51" s="31" t="s">
        <v>839</v>
      </c>
    </row>
    <row r="52" spans="1:5" ht="12.75" customHeight="1">
      <c r="A52" s="30" t="s">
        <v>57</v>
      </c>
      <c r="E52" s="32" t="s">
        <v>4</v>
      </c>
    </row>
    <row r="53" spans="5:5" ht="12.75" customHeight="1">
      <c r="E53" s="31" t="s">
        <v>58</v>
      </c>
    </row>
    <row r="54" spans="1:16" ht="12.75" customHeight="1">
      <c r="A54" t="s">
        <v>50</v>
      </c>
      <c s="6" t="s">
        <v>92</v>
      </c>
      <c s="6" t="s">
        <v>840</v>
      </c>
      <c t="s">
        <v>4</v>
      </c>
      <c s="26" t="s">
        <v>841</v>
      </c>
      <c s="27" t="s">
        <v>98</v>
      </c>
      <c s="28">
        <v>2</v>
      </c>
      <c s="27">
        <v>0</v>
      </c>
      <c s="27">
        <f>ROUND(G54*H54,6)</f>
      </c>
      <c r="L54" s="29">
        <v>0</v>
      </c>
      <c s="24">
        <f>ROUND(ROUND(L54,2)*ROUND(G54,3),2)</f>
      </c>
      <c s="27" t="s">
        <v>55</v>
      </c>
      <c>
        <f>(M54*21)/100</f>
      </c>
      <c t="s">
        <v>27</v>
      </c>
    </row>
    <row r="55" spans="1:5" ht="12.75" customHeight="1">
      <c r="A55" s="30" t="s">
        <v>56</v>
      </c>
      <c r="E55" s="31" t="s">
        <v>841</v>
      </c>
    </row>
    <row r="56" spans="1:5" ht="12.75" customHeight="1">
      <c r="A56" s="30" t="s">
        <v>57</v>
      </c>
      <c r="E56" s="32" t="s">
        <v>4</v>
      </c>
    </row>
    <row r="57" spans="5:5" ht="12.75" customHeight="1">
      <c r="E57" s="31" t="s">
        <v>58</v>
      </c>
    </row>
    <row r="58" spans="1:16" ht="12.75" customHeight="1">
      <c r="A58" t="s">
        <v>50</v>
      </c>
      <c s="6" t="s">
        <v>95</v>
      </c>
      <c s="6" t="s">
        <v>842</v>
      </c>
      <c t="s">
        <v>4</v>
      </c>
      <c s="26" t="s">
        <v>843</v>
      </c>
      <c s="27" t="s">
        <v>98</v>
      </c>
      <c s="28">
        <v>2</v>
      </c>
      <c s="27">
        <v>0</v>
      </c>
      <c s="27">
        <f>ROUND(G58*H58,6)</f>
      </c>
      <c r="L58" s="29">
        <v>0</v>
      </c>
      <c s="24">
        <f>ROUND(ROUND(L58,2)*ROUND(G58,3),2)</f>
      </c>
      <c s="27" t="s">
        <v>55</v>
      </c>
      <c>
        <f>(M58*21)/100</f>
      </c>
      <c t="s">
        <v>27</v>
      </c>
    </row>
    <row r="59" spans="1:5" ht="12.75" customHeight="1">
      <c r="A59" s="30" t="s">
        <v>56</v>
      </c>
      <c r="E59" s="31" t="s">
        <v>843</v>
      </c>
    </row>
    <row r="60" spans="1:5" ht="12.75" customHeight="1">
      <c r="A60" s="30" t="s">
        <v>57</v>
      </c>
      <c r="E60" s="32" t="s">
        <v>4</v>
      </c>
    </row>
    <row r="61" spans="5:5" ht="12.75" customHeight="1">
      <c r="E61" s="31" t="s">
        <v>58</v>
      </c>
    </row>
    <row r="62" spans="1:16" ht="12.75" customHeight="1">
      <c r="A62" t="s">
        <v>50</v>
      </c>
      <c s="6" t="s">
        <v>99</v>
      </c>
      <c s="6" t="s">
        <v>844</v>
      </c>
      <c t="s">
        <v>4</v>
      </c>
      <c s="26" t="s">
        <v>845</v>
      </c>
      <c s="27" t="s">
        <v>98</v>
      </c>
      <c s="28">
        <v>2</v>
      </c>
      <c s="27">
        <v>0</v>
      </c>
      <c s="27">
        <f>ROUND(G62*H62,6)</f>
      </c>
      <c r="L62" s="29">
        <v>0</v>
      </c>
      <c s="24">
        <f>ROUND(ROUND(L62,2)*ROUND(G62,3),2)</f>
      </c>
      <c s="27" t="s">
        <v>55</v>
      </c>
      <c>
        <f>(M62*21)/100</f>
      </c>
      <c t="s">
        <v>27</v>
      </c>
    </row>
    <row r="63" spans="1:5" ht="12.75" customHeight="1">
      <c r="A63" s="30" t="s">
        <v>56</v>
      </c>
      <c r="E63" s="31" t="s">
        <v>845</v>
      </c>
    </row>
    <row r="64" spans="1:5" ht="12.75" customHeight="1">
      <c r="A64" s="30" t="s">
        <v>57</v>
      </c>
      <c r="E64" s="32" t="s">
        <v>4</v>
      </c>
    </row>
    <row r="65" spans="5:5" ht="12.75" customHeight="1">
      <c r="E65" s="31" t="s">
        <v>58</v>
      </c>
    </row>
    <row r="66" spans="1:16" ht="12.75" customHeight="1">
      <c r="A66" t="s">
        <v>50</v>
      </c>
      <c s="6" t="s">
        <v>102</v>
      </c>
      <c s="6" t="s">
        <v>846</v>
      </c>
      <c t="s">
        <v>4</v>
      </c>
      <c s="26" t="s">
        <v>847</v>
      </c>
      <c s="27" t="s">
        <v>98</v>
      </c>
      <c s="28">
        <v>6</v>
      </c>
      <c s="27">
        <v>0</v>
      </c>
      <c s="27">
        <f>ROUND(G66*H66,6)</f>
      </c>
      <c r="L66" s="29">
        <v>0</v>
      </c>
      <c s="24">
        <f>ROUND(ROUND(L66,2)*ROUND(G66,3),2)</f>
      </c>
      <c s="27" t="s">
        <v>55</v>
      </c>
      <c>
        <f>(M66*21)/100</f>
      </c>
      <c t="s">
        <v>27</v>
      </c>
    </row>
    <row r="67" spans="1:5" ht="12.75" customHeight="1">
      <c r="A67" s="30" t="s">
        <v>56</v>
      </c>
      <c r="E67" s="31" t="s">
        <v>847</v>
      </c>
    </row>
    <row r="68" spans="1:5" ht="12.75" customHeight="1">
      <c r="A68" s="30" t="s">
        <v>57</v>
      </c>
      <c r="E68" s="32" t="s">
        <v>4</v>
      </c>
    </row>
    <row r="69" spans="5:5" ht="12.75" customHeight="1">
      <c r="E69" s="31" t="s">
        <v>58</v>
      </c>
    </row>
    <row r="70" spans="1:16" ht="12.75" customHeight="1">
      <c r="A70" t="s">
        <v>50</v>
      </c>
      <c s="6" t="s">
        <v>105</v>
      </c>
      <c s="6" t="s">
        <v>848</v>
      </c>
      <c t="s">
        <v>4</v>
      </c>
      <c s="26" t="s">
        <v>841</v>
      </c>
      <c s="27" t="s">
        <v>98</v>
      </c>
      <c s="28">
        <v>2</v>
      </c>
      <c s="27">
        <v>0</v>
      </c>
      <c s="27">
        <f>ROUND(G70*H70,6)</f>
      </c>
      <c r="L70" s="29">
        <v>0</v>
      </c>
      <c s="24">
        <f>ROUND(ROUND(L70,2)*ROUND(G70,3),2)</f>
      </c>
      <c s="27" t="s">
        <v>55</v>
      </c>
      <c>
        <f>(M70*21)/100</f>
      </c>
      <c t="s">
        <v>27</v>
      </c>
    </row>
    <row r="71" spans="1:5" ht="12.75" customHeight="1">
      <c r="A71" s="30" t="s">
        <v>56</v>
      </c>
      <c r="E71" s="31" t="s">
        <v>841</v>
      </c>
    </row>
    <row r="72" spans="1:5" ht="12.75" customHeight="1">
      <c r="A72" s="30" t="s">
        <v>57</v>
      </c>
      <c r="E72" s="32" t="s">
        <v>4</v>
      </c>
    </row>
    <row r="73" spans="5:5" ht="12.75" customHeight="1">
      <c r="E73" s="31" t="s">
        <v>58</v>
      </c>
    </row>
    <row r="74" spans="1:16" ht="12.75" customHeight="1">
      <c r="A74" t="s">
        <v>50</v>
      </c>
      <c s="6" t="s">
        <v>108</v>
      </c>
      <c s="6" t="s">
        <v>849</v>
      </c>
      <c t="s">
        <v>4</v>
      </c>
      <c s="26" t="s">
        <v>850</v>
      </c>
      <c s="27" t="s">
        <v>264</v>
      </c>
      <c s="28">
        <v>16</v>
      </c>
      <c s="27">
        <v>0</v>
      </c>
      <c s="27">
        <f>ROUND(G74*H74,6)</f>
      </c>
      <c r="L74" s="29">
        <v>0</v>
      </c>
      <c s="24">
        <f>ROUND(ROUND(L74,2)*ROUND(G74,3),2)</f>
      </c>
      <c s="27" t="s">
        <v>55</v>
      </c>
      <c>
        <f>(M74*21)/100</f>
      </c>
      <c t="s">
        <v>27</v>
      </c>
    </row>
    <row r="75" spans="1:5" ht="12.75" customHeight="1">
      <c r="A75" s="30" t="s">
        <v>56</v>
      </c>
      <c r="E75" s="31" t="s">
        <v>850</v>
      </c>
    </row>
    <row r="76" spans="1:5" ht="12.75" customHeight="1">
      <c r="A76" s="30" t="s">
        <v>57</v>
      </c>
      <c r="E76" s="32" t="s">
        <v>4</v>
      </c>
    </row>
    <row r="77" spans="5:5" ht="12.75" customHeight="1">
      <c r="E77" s="31" t="s">
        <v>58</v>
      </c>
    </row>
    <row r="78" spans="1:16" ht="12.75" customHeight="1">
      <c r="A78" t="s">
        <v>50</v>
      </c>
      <c s="6" t="s">
        <v>111</v>
      </c>
      <c s="6" t="s">
        <v>584</v>
      </c>
      <c t="s">
        <v>4</v>
      </c>
      <c s="26" t="s">
        <v>585</v>
      </c>
      <c s="27" t="s">
        <v>98</v>
      </c>
      <c s="28">
        <v>6</v>
      </c>
      <c s="27">
        <v>0</v>
      </c>
      <c s="27">
        <f>ROUND(G78*H78,6)</f>
      </c>
      <c r="L78" s="29">
        <v>0</v>
      </c>
      <c s="24">
        <f>ROUND(ROUND(L78,2)*ROUND(G78,3),2)</f>
      </c>
      <c s="27" t="s">
        <v>55</v>
      </c>
      <c>
        <f>(M78*21)/100</f>
      </c>
      <c t="s">
        <v>27</v>
      </c>
    </row>
    <row r="79" spans="1:5" ht="12.75" customHeight="1">
      <c r="A79" s="30" t="s">
        <v>56</v>
      </c>
      <c r="E79" s="31" t="s">
        <v>585</v>
      </c>
    </row>
    <row r="80" spans="1:5" ht="12.75" customHeight="1">
      <c r="A80" s="30" t="s">
        <v>57</v>
      </c>
      <c r="E80" s="32" t="s">
        <v>4</v>
      </c>
    </row>
    <row r="81" spans="5:5" ht="12.75" customHeight="1">
      <c r="E81" s="31" t="s">
        <v>58</v>
      </c>
    </row>
    <row r="82" spans="1:16" ht="12.75" customHeight="1">
      <c r="A82" t="s">
        <v>50</v>
      </c>
      <c s="6" t="s">
        <v>114</v>
      </c>
      <c s="6" t="s">
        <v>851</v>
      </c>
      <c t="s">
        <v>4</v>
      </c>
      <c s="26" t="s">
        <v>852</v>
      </c>
      <c s="27" t="s">
        <v>98</v>
      </c>
      <c s="28">
        <v>1</v>
      </c>
      <c s="27">
        <v>0</v>
      </c>
      <c s="27">
        <f>ROUND(G82*H82,6)</f>
      </c>
      <c r="L82" s="29">
        <v>0</v>
      </c>
      <c s="24">
        <f>ROUND(ROUND(L82,2)*ROUND(G82,3),2)</f>
      </c>
      <c s="27" t="s">
        <v>55</v>
      </c>
      <c>
        <f>(M82*21)/100</f>
      </c>
      <c t="s">
        <v>27</v>
      </c>
    </row>
    <row r="83" spans="1:5" ht="12.75" customHeight="1">
      <c r="A83" s="30" t="s">
        <v>56</v>
      </c>
      <c r="E83" s="31" t="s">
        <v>852</v>
      </c>
    </row>
    <row r="84" spans="1:5" ht="12.75" customHeight="1">
      <c r="A84" s="30" t="s">
        <v>57</v>
      </c>
      <c r="E84" s="32" t="s">
        <v>4</v>
      </c>
    </row>
    <row r="85" spans="5:5" ht="12.75" customHeight="1">
      <c r="E85" s="31" t="s">
        <v>58</v>
      </c>
    </row>
    <row r="86" spans="1:16" ht="12.75" customHeight="1">
      <c r="A86" t="s">
        <v>50</v>
      </c>
      <c s="6" t="s">
        <v>117</v>
      </c>
      <c s="6" t="s">
        <v>853</v>
      </c>
      <c t="s">
        <v>4</v>
      </c>
      <c s="26" t="s">
        <v>854</v>
      </c>
      <c s="27" t="s">
        <v>98</v>
      </c>
      <c s="28">
        <v>3</v>
      </c>
      <c s="27">
        <v>0</v>
      </c>
      <c s="27">
        <f>ROUND(G86*H86,6)</f>
      </c>
      <c r="L86" s="29">
        <v>0</v>
      </c>
      <c s="24">
        <f>ROUND(ROUND(L86,2)*ROUND(G86,3),2)</f>
      </c>
      <c s="27" t="s">
        <v>55</v>
      </c>
      <c>
        <f>(M86*21)/100</f>
      </c>
      <c t="s">
        <v>27</v>
      </c>
    </row>
    <row r="87" spans="1:5" ht="12.75" customHeight="1">
      <c r="A87" s="30" t="s">
        <v>56</v>
      </c>
      <c r="E87" s="31" t="s">
        <v>854</v>
      </c>
    </row>
    <row r="88" spans="1:5" ht="12.75" customHeight="1">
      <c r="A88" s="30" t="s">
        <v>57</v>
      </c>
      <c r="E88" s="32" t="s">
        <v>4</v>
      </c>
    </row>
    <row r="89" spans="5:5" ht="12.75" customHeight="1">
      <c r="E89" s="31" t="s">
        <v>58</v>
      </c>
    </row>
    <row r="90" spans="1:16" ht="12.75" customHeight="1">
      <c r="A90" t="s">
        <v>50</v>
      </c>
      <c s="6" t="s">
        <v>121</v>
      </c>
      <c s="6" t="s">
        <v>855</v>
      </c>
      <c t="s">
        <v>4</v>
      </c>
      <c s="26" t="s">
        <v>856</v>
      </c>
      <c s="27" t="s">
        <v>98</v>
      </c>
      <c s="28">
        <v>1</v>
      </c>
      <c s="27">
        <v>0</v>
      </c>
      <c s="27">
        <f>ROUND(G90*H90,6)</f>
      </c>
      <c r="L90" s="29">
        <v>0</v>
      </c>
      <c s="24">
        <f>ROUND(ROUND(L90,2)*ROUND(G90,3),2)</f>
      </c>
      <c s="27" t="s">
        <v>55</v>
      </c>
      <c>
        <f>(M90*21)/100</f>
      </c>
      <c t="s">
        <v>27</v>
      </c>
    </row>
    <row r="91" spans="1:5" ht="12.75" customHeight="1">
      <c r="A91" s="30" t="s">
        <v>56</v>
      </c>
      <c r="E91" s="31" t="s">
        <v>856</v>
      </c>
    </row>
    <row r="92" spans="1:5" ht="12.75" customHeight="1">
      <c r="A92" s="30" t="s">
        <v>57</v>
      </c>
      <c r="E92" s="32" t="s">
        <v>4</v>
      </c>
    </row>
    <row r="93" spans="5:5" ht="12.75" customHeight="1">
      <c r="E93" s="31" t="s">
        <v>4</v>
      </c>
    </row>
    <row r="94" spans="1:16" ht="12.75" customHeight="1">
      <c r="A94" t="s">
        <v>50</v>
      </c>
      <c s="6" t="s">
        <v>126</v>
      </c>
      <c s="6" t="s">
        <v>857</v>
      </c>
      <c t="s">
        <v>4</v>
      </c>
      <c s="26" t="s">
        <v>858</v>
      </c>
      <c s="27" t="s">
        <v>98</v>
      </c>
      <c s="28">
        <v>1</v>
      </c>
      <c s="27">
        <v>0</v>
      </c>
      <c s="27">
        <f>ROUND(G94*H94,6)</f>
      </c>
      <c r="L94" s="29">
        <v>0</v>
      </c>
      <c s="24">
        <f>ROUND(ROUND(L94,2)*ROUND(G94,3),2)</f>
      </c>
      <c s="27" t="s">
        <v>55</v>
      </c>
      <c>
        <f>(M94*21)/100</f>
      </c>
      <c t="s">
        <v>27</v>
      </c>
    </row>
    <row r="95" spans="1:5" ht="12.75" customHeight="1">
      <c r="A95" s="30" t="s">
        <v>56</v>
      </c>
      <c r="E95" s="31" t="s">
        <v>858</v>
      </c>
    </row>
    <row r="96" spans="1:5" ht="12.75" customHeight="1">
      <c r="A96" s="30" t="s">
        <v>57</v>
      </c>
      <c r="E96" s="32" t="s">
        <v>4</v>
      </c>
    </row>
    <row r="97" spans="5:5" ht="12.75" customHeight="1">
      <c r="E97" s="31" t="s">
        <v>58</v>
      </c>
    </row>
    <row r="98" spans="1:16" ht="12.75" customHeight="1">
      <c r="A98" t="s">
        <v>50</v>
      </c>
      <c s="6" t="s">
        <v>130</v>
      </c>
      <c s="6" t="s">
        <v>859</v>
      </c>
      <c t="s">
        <v>4</v>
      </c>
      <c s="26" t="s">
        <v>860</v>
      </c>
      <c s="27" t="s">
        <v>98</v>
      </c>
      <c s="28">
        <v>1</v>
      </c>
      <c s="27">
        <v>0</v>
      </c>
      <c s="27">
        <f>ROUND(G98*H98,6)</f>
      </c>
      <c r="L98" s="29">
        <v>0</v>
      </c>
      <c s="24">
        <f>ROUND(ROUND(L98,2)*ROUND(G98,3),2)</f>
      </c>
      <c s="27" t="s">
        <v>55</v>
      </c>
      <c>
        <f>(M98*21)/100</f>
      </c>
      <c t="s">
        <v>27</v>
      </c>
    </row>
    <row r="99" spans="1:5" ht="12.75" customHeight="1">
      <c r="A99" s="30" t="s">
        <v>56</v>
      </c>
      <c r="E99" s="31" t="s">
        <v>860</v>
      </c>
    </row>
    <row r="100" spans="1:5" ht="12.75" customHeight="1">
      <c r="A100" s="30" t="s">
        <v>57</v>
      </c>
      <c r="E100" s="32" t="s">
        <v>4</v>
      </c>
    </row>
    <row r="101" spans="5:5" ht="12.75" customHeight="1">
      <c r="E101" s="31" t="s">
        <v>58</v>
      </c>
    </row>
    <row r="102" spans="1:16" ht="12.75" customHeight="1">
      <c r="A102" t="s">
        <v>50</v>
      </c>
      <c s="6" t="s">
        <v>133</v>
      </c>
      <c s="6" t="s">
        <v>861</v>
      </c>
      <c t="s">
        <v>4</v>
      </c>
      <c s="26" t="s">
        <v>862</v>
      </c>
      <c s="27" t="s">
        <v>98</v>
      </c>
      <c s="28">
        <v>1</v>
      </c>
      <c s="27">
        <v>0</v>
      </c>
      <c s="27">
        <f>ROUND(G102*H102,6)</f>
      </c>
      <c r="L102" s="29">
        <v>0</v>
      </c>
      <c s="24">
        <f>ROUND(ROUND(L102,2)*ROUND(G102,3),2)</f>
      </c>
      <c s="27" t="s">
        <v>55</v>
      </c>
      <c>
        <f>(M102*21)/100</f>
      </c>
      <c t="s">
        <v>27</v>
      </c>
    </row>
    <row r="103" spans="1:5" ht="12.75" customHeight="1">
      <c r="A103" s="30" t="s">
        <v>56</v>
      </c>
      <c r="E103" s="31" t="s">
        <v>862</v>
      </c>
    </row>
    <row r="104" spans="1:5" ht="12.75" customHeight="1">
      <c r="A104" s="30" t="s">
        <v>57</v>
      </c>
      <c r="E104" s="32" t="s">
        <v>4</v>
      </c>
    </row>
    <row r="105" spans="5:5" ht="12.75" customHeight="1">
      <c r="E105" s="31" t="s">
        <v>58</v>
      </c>
    </row>
    <row r="106" spans="1:16" ht="12.75" customHeight="1">
      <c r="A106" t="s">
        <v>50</v>
      </c>
      <c s="6" t="s">
        <v>136</v>
      </c>
      <c s="6" t="s">
        <v>863</v>
      </c>
      <c t="s">
        <v>4</v>
      </c>
      <c s="26" t="s">
        <v>864</v>
      </c>
      <c s="27" t="s">
        <v>264</v>
      </c>
      <c s="28">
        <v>8</v>
      </c>
      <c s="27">
        <v>0</v>
      </c>
      <c s="27">
        <f>ROUND(G106*H106,6)</f>
      </c>
      <c r="L106" s="29">
        <v>0</v>
      </c>
      <c s="24">
        <f>ROUND(ROUND(L106,2)*ROUND(G106,3),2)</f>
      </c>
      <c s="27" t="s">
        <v>55</v>
      </c>
      <c>
        <f>(M106*21)/100</f>
      </c>
      <c t="s">
        <v>27</v>
      </c>
    </row>
    <row r="107" spans="1:5" ht="12.75" customHeight="1">
      <c r="A107" s="30" t="s">
        <v>56</v>
      </c>
      <c r="E107" s="31" t="s">
        <v>864</v>
      </c>
    </row>
    <row r="108" spans="1:5" ht="12.75" customHeight="1">
      <c r="A108" s="30" t="s">
        <v>57</v>
      </c>
      <c r="E108" s="32" t="s">
        <v>4</v>
      </c>
    </row>
    <row r="109" spans="5:5" ht="12.75" customHeight="1">
      <c r="E109" s="31" t="s">
        <v>58</v>
      </c>
    </row>
    <row r="110" spans="1:16" ht="12.75" customHeight="1">
      <c r="A110" t="s">
        <v>50</v>
      </c>
      <c s="6" t="s">
        <v>139</v>
      </c>
      <c s="6" t="s">
        <v>865</v>
      </c>
      <c t="s">
        <v>4</v>
      </c>
      <c s="26" t="s">
        <v>866</v>
      </c>
      <c s="27" t="s">
        <v>264</v>
      </c>
      <c s="28">
        <v>8</v>
      </c>
      <c s="27">
        <v>0</v>
      </c>
      <c s="27">
        <f>ROUND(G110*H110,6)</f>
      </c>
      <c r="L110" s="29">
        <v>0</v>
      </c>
      <c s="24">
        <f>ROUND(ROUND(L110,2)*ROUND(G110,3),2)</f>
      </c>
      <c s="27" t="s">
        <v>55</v>
      </c>
      <c>
        <f>(M110*21)/100</f>
      </c>
      <c t="s">
        <v>27</v>
      </c>
    </row>
    <row r="111" spans="1:5" ht="12.75" customHeight="1">
      <c r="A111" s="30" t="s">
        <v>56</v>
      </c>
      <c r="E111" s="31" t="s">
        <v>866</v>
      </c>
    </row>
    <row r="112" spans="1:5" ht="12.75" customHeight="1">
      <c r="A112" s="30" t="s">
        <v>57</v>
      </c>
      <c r="E112" s="32" t="s">
        <v>4</v>
      </c>
    </row>
    <row r="113" spans="5:5" ht="12.75" customHeight="1">
      <c r="E113" s="31" t="s">
        <v>58</v>
      </c>
    </row>
    <row r="114" spans="1:16" ht="12.75" customHeight="1">
      <c r="A114" t="s">
        <v>50</v>
      </c>
      <c s="6" t="s">
        <v>142</v>
      </c>
      <c s="6" t="s">
        <v>867</v>
      </c>
      <c t="s">
        <v>4</v>
      </c>
      <c s="26" t="s">
        <v>868</v>
      </c>
      <c s="27" t="s">
        <v>264</v>
      </c>
      <c s="28">
        <v>8</v>
      </c>
      <c s="27">
        <v>0</v>
      </c>
      <c s="27">
        <f>ROUND(G114*H114,6)</f>
      </c>
      <c r="L114" s="29">
        <v>0</v>
      </c>
      <c s="24">
        <f>ROUND(ROUND(L114,2)*ROUND(G114,3),2)</f>
      </c>
      <c s="27" t="s">
        <v>55</v>
      </c>
      <c>
        <f>(M114*21)/100</f>
      </c>
      <c t="s">
        <v>27</v>
      </c>
    </row>
    <row r="115" spans="1:5" ht="12.75" customHeight="1">
      <c r="A115" s="30" t="s">
        <v>56</v>
      </c>
      <c r="E115" s="31" t="s">
        <v>868</v>
      </c>
    </row>
    <row r="116" spans="1:5" ht="12.75" customHeight="1">
      <c r="A116" s="30" t="s">
        <v>57</v>
      </c>
      <c r="E116" s="32" t="s">
        <v>4</v>
      </c>
    </row>
    <row r="117" spans="5:5" ht="12.75" customHeight="1">
      <c r="E117" s="31" t="s">
        <v>58</v>
      </c>
    </row>
    <row r="118" spans="1:16" ht="12.75" customHeight="1">
      <c r="A118" t="s">
        <v>50</v>
      </c>
      <c s="6" t="s">
        <v>145</v>
      </c>
      <c s="6" t="s">
        <v>869</v>
      </c>
      <c t="s">
        <v>4</v>
      </c>
      <c s="26" t="s">
        <v>870</v>
      </c>
      <c s="27" t="s">
        <v>264</v>
      </c>
      <c s="28">
        <v>8</v>
      </c>
      <c s="27">
        <v>0</v>
      </c>
      <c s="27">
        <f>ROUND(G118*H118,6)</f>
      </c>
      <c r="L118" s="29">
        <v>0</v>
      </c>
      <c s="24">
        <f>ROUND(ROUND(L118,2)*ROUND(G118,3),2)</f>
      </c>
      <c s="27" t="s">
        <v>55</v>
      </c>
      <c>
        <f>(M118*21)/100</f>
      </c>
      <c t="s">
        <v>27</v>
      </c>
    </row>
    <row r="119" spans="1:5" ht="12.75" customHeight="1">
      <c r="A119" s="30" t="s">
        <v>56</v>
      </c>
      <c r="E119" s="31" t="s">
        <v>870</v>
      </c>
    </row>
    <row r="120" spans="1:5" ht="12.75" customHeight="1">
      <c r="A120" s="30" t="s">
        <v>57</v>
      </c>
      <c r="E120" s="32" t="s">
        <v>4</v>
      </c>
    </row>
    <row r="121" spans="5:5" ht="12.75" customHeight="1">
      <c r="E121" s="31" t="s">
        <v>58</v>
      </c>
    </row>
    <row r="122" spans="1:16" ht="12.75" customHeight="1">
      <c r="A122" t="s">
        <v>50</v>
      </c>
      <c s="6" t="s">
        <v>148</v>
      </c>
      <c s="6" t="s">
        <v>871</v>
      </c>
      <c t="s">
        <v>4</v>
      </c>
      <c s="26" t="s">
        <v>872</v>
      </c>
      <c s="27" t="s">
        <v>98</v>
      </c>
      <c s="28">
        <v>1</v>
      </c>
      <c s="27">
        <v>0</v>
      </c>
      <c s="27">
        <f>ROUND(G122*H122,6)</f>
      </c>
      <c r="L122" s="29">
        <v>0</v>
      </c>
      <c s="24">
        <f>ROUND(ROUND(L122,2)*ROUND(G122,3),2)</f>
      </c>
      <c s="27" t="s">
        <v>55</v>
      </c>
      <c>
        <f>(M122*21)/100</f>
      </c>
      <c t="s">
        <v>27</v>
      </c>
    </row>
    <row r="123" spans="1:5" ht="12.75" customHeight="1">
      <c r="A123" s="30" t="s">
        <v>56</v>
      </c>
      <c r="E123" s="31" t="s">
        <v>872</v>
      </c>
    </row>
    <row r="124" spans="1:5" ht="12.75" customHeight="1">
      <c r="A124" s="30" t="s">
        <v>57</v>
      </c>
      <c r="E124" s="32" t="s">
        <v>4</v>
      </c>
    </row>
    <row r="125" spans="5:5" ht="12.75" customHeight="1">
      <c r="E125" s="31" t="s">
        <v>58</v>
      </c>
    </row>
    <row r="126" spans="1:16" ht="12.75" customHeight="1">
      <c r="A126" t="s">
        <v>50</v>
      </c>
      <c s="6" t="s">
        <v>151</v>
      </c>
      <c s="6" t="s">
        <v>873</v>
      </c>
      <c t="s">
        <v>4</v>
      </c>
      <c s="26" t="s">
        <v>874</v>
      </c>
      <c s="27" t="s">
        <v>98</v>
      </c>
      <c s="28">
        <v>10</v>
      </c>
      <c s="27">
        <v>0</v>
      </c>
      <c s="27">
        <f>ROUND(G126*H126,6)</f>
      </c>
      <c r="L126" s="29">
        <v>0</v>
      </c>
      <c s="24">
        <f>ROUND(ROUND(L126,2)*ROUND(G126,3),2)</f>
      </c>
      <c s="27" t="s">
        <v>55</v>
      </c>
      <c>
        <f>(M126*21)/100</f>
      </c>
      <c t="s">
        <v>27</v>
      </c>
    </row>
    <row r="127" spans="1:5" ht="12.75" customHeight="1">
      <c r="A127" s="30" t="s">
        <v>56</v>
      </c>
      <c r="E127" s="31" t="s">
        <v>874</v>
      </c>
    </row>
    <row r="128" spans="1:5" ht="12.75" customHeight="1">
      <c r="A128" s="30" t="s">
        <v>57</v>
      </c>
      <c r="E128" s="32" t="s">
        <v>4</v>
      </c>
    </row>
    <row r="129" spans="5:5" ht="12.75" customHeight="1">
      <c r="E129" s="31" t="s">
        <v>58</v>
      </c>
    </row>
    <row r="130" spans="1:16" ht="12.75" customHeight="1">
      <c r="A130" t="s">
        <v>50</v>
      </c>
      <c s="6" t="s">
        <v>154</v>
      </c>
      <c s="6" t="s">
        <v>875</v>
      </c>
      <c t="s">
        <v>4</v>
      </c>
      <c s="26" t="s">
        <v>876</v>
      </c>
      <c s="27" t="s">
        <v>82</v>
      </c>
      <c s="28">
        <v>175</v>
      </c>
      <c s="27">
        <v>0</v>
      </c>
      <c s="27">
        <f>ROUND(G130*H130,6)</f>
      </c>
      <c r="L130" s="29">
        <v>0</v>
      </c>
      <c s="24">
        <f>ROUND(ROUND(L130,2)*ROUND(G130,3),2)</f>
      </c>
      <c s="27" t="s">
        <v>55</v>
      </c>
      <c>
        <f>(M130*21)/100</f>
      </c>
      <c t="s">
        <v>27</v>
      </c>
    </row>
    <row r="131" spans="1:5" ht="12.75" customHeight="1">
      <c r="A131" s="30" t="s">
        <v>56</v>
      </c>
      <c r="E131" s="31" t="s">
        <v>876</v>
      </c>
    </row>
    <row r="132" spans="1:5" ht="12.75" customHeight="1">
      <c r="A132" s="30" t="s">
        <v>57</v>
      </c>
      <c r="E132" s="32" t="s">
        <v>4</v>
      </c>
    </row>
    <row r="133" spans="5:5" ht="12.75" customHeight="1">
      <c r="E133" s="31" t="s">
        <v>58</v>
      </c>
    </row>
    <row r="134" spans="1:16" ht="12.75" customHeight="1">
      <c r="A134" t="s">
        <v>50</v>
      </c>
      <c s="6" t="s">
        <v>157</v>
      </c>
      <c s="6" t="s">
        <v>552</v>
      </c>
      <c t="s">
        <v>4</v>
      </c>
      <c s="26" t="s">
        <v>553</v>
      </c>
      <c s="27" t="s">
        <v>554</v>
      </c>
      <c s="28">
        <v>0.7</v>
      </c>
      <c s="27">
        <v>0</v>
      </c>
      <c s="27">
        <f>ROUND(G134*H134,6)</f>
      </c>
      <c r="L134" s="29">
        <v>0</v>
      </c>
      <c s="24">
        <f>ROUND(ROUND(L134,2)*ROUND(G134,3),2)</f>
      </c>
      <c s="27" t="s">
        <v>55</v>
      </c>
      <c>
        <f>(M134*21)/100</f>
      </c>
      <c t="s">
        <v>27</v>
      </c>
    </row>
    <row r="135" spans="1:5" ht="12.75" customHeight="1">
      <c r="A135" s="30" t="s">
        <v>56</v>
      </c>
      <c r="E135" s="31" t="s">
        <v>553</v>
      </c>
    </row>
    <row r="136" spans="1:5" ht="12.75" customHeight="1">
      <c r="A136" s="30" t="s">
        <v>57</v>
      </c>
      <c r="E136" s="32" t="s">
        <v>4</v>
      </c>
    </row>
    <row r="137" spans="5:5" ht="12.75" customHeight="1">
      <c r="E137" s="31" t="s">
        <v>58</v>
      </c>
    </row>
    <row r="138" spans="1:16" ht="12.75" customHeight="1">
      <c r="A138" t="s">
        <v>50</v>
      </c>
      <c s="6" t="s">
        <v>161</v>
      </c>
      <c s="6" t="s">
        <v>555</v>
      </c>
      <c t="s">
        <v>4</v>
      </c>
      <c s="26" t="s">
        <v>556</v>
      </c>
      <c s="27" t="s">
        <v>554</v>
      </c>
      <c s="28">
        <v>0.7</v>
      </c>
      <c s="27">
        <v>0</v>
      </c>
      <c s="27">
        <f>ROUND(G138*H138,6)</f>
      </c>
      <c r="L138" s="29">
        <v>0</v>
      </c>
      <c s="24">
        <f>ROUND(ROUND(L138,2)*ROUND(G138,3),2)</f>
      </c>
      <c s="27" t="s">
        <v>55</v>
      </c>
      <c>
        <f>(M138*21)/100</f>
      </c>
      <c t="s">
        <v>27</v>
      </c>
    </row>
    <row r="139" spans="1:5" ht="12.75" customHeight="1">
      <c r="A139" s="30" t="s">
        <v>56</v>
      </c>
      <c r="E139" s="31" t="s">
        <v>556</v>
      </c>
    </row>
    <row r="140" spans="1:5" ht="12.75" customHeight="1">
      <c r="A140" s="30" t="s">
        <v>57</v>
      </c>
      <c r="E140" s="32" t="s">
        <v>4</v>
      </c>
    </row>
    <row r="141" spans="5:5" ht="12.75" customHeight="1">
      <c r="E141" s="31" t="s">
        <v>58</v>
      </c>
    </row>
    <row r="142" spans="1:16" ht="12.75" customHeight="1">
      <c r="A142" t="s">
        <v>50</v>
      </c>
      <c s="6" t="s">
        <v>164</v>
      </c>
      <c s="6" t="s">
        <v>877</v>
      </c>
      <c t="s">
        <v>4</v>
      </c>
      <c s="26" t="s">
        <v>878</v>
      </c>
      <c s="27" t="s">
        <v>98</v>
      </c>
      <c s="28">
        <v>2</v>
      </c>
      <c s="27">
        <v>0</v>
      </c>
      <c s="27">
        <f>ROUND(G142*H142,6)</f>
      </c>
      <c r="L142" s="29">
        <v>0</v>
      </c>
      <c s="24">
        <f>ROUND(ROUND(L142,2)*ROUND(G142,3),2)</f>
      </c>
      <c s="27" t="s">
        <v>55</v>
      </c>
      <c>
        <f>(M142*21)/100</f>
      </c>
      <c t="s">
        <v>27</v>
      </c>
    </row>
    <row r="143" spans="1:5" ht="12.75" customHeight="1">
      <c r="A143" s="30" t="s">
        <v>56</v>
      </c>
      <c r="E143" s="31" t="s">
        <v>878</v>
      </c>
    </row>
    <row r="144" spans="1:5" ht="12.75" customHeight="1">
      <c r="A144" s="30" t="s">
        <v>57</v>
      </c>
      <c r="E144" s="32" t="s">
        <v>4</v>
      </c>
    </row>
    <row r="145" spans="5:5" ht="12.75" customHeight="1">
      <c r="E145" s="31" t="s">
        <v>58</v>
      </c>
    </row>
    <row r="146" spans="1:16" ht="12.75" customHeight="1">
      <c r="A146" t="s">
        <v>50</v>
      </c>
      <c s="6" t="s">
        <v>167</v>
      </c>
      <c s="6" t="s">
        <v>879</v>
      </c>
      <c t="s">
        <v>4</v>
      </c>
      <c s="26" t="s">
        <v>880</v>
      </c>
      <c s="27" t="s">
        <v>98</v>
      </c>
      <c s="28">
        <v>2</v>
      </c>
      <c s="27">
        <v>0</v>
      </c>
      <c s="27">
        <f>ROUND(G146*H146,6)</f>
      </c>
      <c r="L146" s="29">
        <v>0</v>
      </c>
      <c s="24">
        <f>ROUND(ROUND(L146,2)*ROUND(G146,3),2)</f>
      </c>
      <c s="27" t="s">
        <v>55</v>
      </c>
      <c>
        <f>(M146*21)/100</f>
      </c>
      <c t="s">
        <v>27</v>
      </c>
    </row>
    <row r="147" spans="1:5" ht="12.75" customHeight="1">
      <c r="A147" s="30" t="s">
        <v>56</v>
      </c>
      <c r="E147" s="31" t="s">
        <v>880</v>
      </c>
    </row>
    <row r="148" spans="1:5" ht="12.75" customHeight="1">
      <c r="A148" s="30" t="s">
        <v>57</v>
      </c>
      <c r="E148" s="32" t="s">
        <v>4</v>
      </c>
    </row>
    <row r="149" spans="5:5" ht="12.75" customHeight="1">
      <c r="E149" s="31" t="s">
        <v>58</v>
      </c>
    </row>
    <row r="150" spans="1:16" ht="12.75" customHeight="1">
      <c r="A150" t="s">
        <v>50</v>
      </c>
      <c s="6" t="s">
        <v>170</v>
      </c>
      <c s="6" t="s">
        <v>881</v>
      </c>
      <c t="s">
        <v>4</v>
      </c>
      <c s="26" t="s">
        <v>882</v>
      </c>
      <c s="27" t="s">
        <v>82</v>
      </c>
      <c s="28">
        <v>175</v>
      </c>
      <c s="27">
        <v>0</v>
      </c>
      <c s="27">
        <f>ROUND(G150*H150,6)</f>
      </c>
      <c r="L150" s="29">
        <v>0</v>
      </c>
      <c s="24">
        <f>ROUND(ROUND(L150,2)*ROUND(G150,3),2)</f>
      </c>
      <c s="27" t="s">
        <v>55</v>
      </c>
      <c>
        <f>(M150*21)/100</f>
      </c>
      <c t="s">
        <v>27</v>
      </c>
    </row>
    <row r="151" spans="1:5" ht="12.75" customHeight="1">
      <c r="A151" s="30" t="s">
        <v>56</v>
      </c>
      <c r="E151" s="31" t="s">
        <v>882</v>
      </c>
    </row>
    <row r="152" spans="1:5" ht="12.75" customHeight="1">
      <c r="A152" s="30" t="s">
        <v>57</v>
      </c>
      <c r="E152" s="32" t="s">
        <v>4</v>
      </c>
    </row>
    <row r="153" spans="5:5" ht="12.75" customHeight="1">
      <c r="E153" s="31" t="s">
        <v>58</v>
      </c>
    </row>
    <row r="154" spans="1:16" ht="12.75" customHeight="1">
      <c r="A154" t="s">
        <v>50</v>
      </c>
      <c s="6" t="s">
        <v>173</v>
      </c>
      <c s="6" t="s">
        <v>883</v>
      </c>
      <c t="s">
        <v>4</v>
      </c>
      <c s="26" t="s">
        <v>884</v>
      </c>
      <c s="27" t="s">
        <v>98</v>
      </c>
      <c s="28">
        <v>14</v>
      </c>
      <c s="27">
        <v>0</v>
      </c>
      <c s="27">
        <f>ROUND(G154*H154,6)</f>
      </c>
      <c r="L154" s="29">
        <v>0</v>
      </c>
      <c s="24">
        <f>ROUND(ROUND(L154,2)*ROUND(G154,3),2)</f>
      </c>
      <c s="27" t="s">
        <v>55</v>
      </c>
      <c>
        <f>(M154*21)/100</f>
      </c>
      <c t="s">
        <v>27</v>
      </c>
    </row>
    <row r="155" spans="1:5" ht="12.75" customHeight="1">
      <c r="A155" s="30" t="s">
        <v>56</v>
      </c>
      <c r="E155" s="31" t="s">
        <v>884</v>
      </c>
    </row>
    <row r="156" spans="1:5" ht="12.75" customHeight="1">
      <c r="A156" s="30" t="s">
        <v>57</v>
      </c>
      <c r="E156" s="32" t="s">
        <v>4</v>
      </c>
    </row>
    <row r="157" spans="5:5" ht="12.75" customHeight="1">
      <c r="E157" s="31" t="s">
        <v>58</v>
      </c>
    </row>
    <row r="158" spans="1:16" ht="12.75" customHeight="1">
      <c r="A158" t="s">
        <v>50</v>
      </c>
      <c s="6" t="s">
        <v>176</v>
      </c>
      <c s="6" t="s">
        <v>885</v>
      </c>
      <c t="s">
        <v>4</v>
      </c>
      <c s="26" t="s">
        <v>886</v>
      </c>
      <c s="27" t="s">
        <v>98</v>
      </c>
      <c s="28">
        <v>1</v>
      </c>
      <c s="27">
        <v>0</v>
      </c>
      <c s="27">
        <f>ROUND(G158*H158,6)</f>
      </c>
      <c r="L158" s="29">
        <v>0</v>
      </c>
      <c s="24">
        <f>ROUND(ROUND(L158,2)*ROUND(G158,3),2)</f>
      </c>
      <c s="27" t="s">
        <v>55</v>
      </c>
      <c>
        <f>(M158*21)/100</f>
      </c>
      <c t="s">
        <v>27</v>
      </c>
    </row>
    <row r="159" spans="1:5" ht="12.75" customHeight="1">
      <c r="A159" s="30" t="s">
        <v>56</v>
      </c>
      <c r="E159" s="31" t="s">
        <v>886</v>
      </c>
    </row>
    <row r="160" spans="1:5" ht="12.75" customHeight="1">
      <c r="A160" s="30" t="s">
        <v>57</v>
      </c>
      <c r="E160" s="32" t="s">
        <v>4</v>
      </c>
    </row>
    <row r="161" spans="5:5" ht="12.75" customHeight="1">
      <c r="E161" s="31" t="s">
        <v>58</v>
      </c>
    </row>
    <row r="162" spans="1:16" ht="12.75" customHeight="1">
      <c r="A162" t="s">
        <v>50</v>
      </c>
      <c s="6" t="s">
        <v>179</v>
      </c>
      <c s="6" t="s">
        <v>887</v>
      </c>
      <c t="s">
        <v>4</v>
      </c>
      <c s="26" t="s">
        <v>888</v>
      </c>
      <c s="27" t="s">
        <v>98</v>
      </c>
      <c s="28">
        <v>5</v>
      </c>
      <c s="27">
        <v>0</v>
      </c>
      <c s="27">
        <f>ROUND(G162*H162,6)</f>
      </c>
      <c r="L162" s="29">
        <v>0</v>
      </c>
      <c s="24">
        <f>ROUND(ROUND(L162,2)*ROUND(G162,3),2)</f>
      </c>
      <c s="27" t="s">
        <v>55</v>
      </c>
      <c>
        <f>(M162*21)/100</f>
      </c>
      <c t="s">
        <v>27</v>
      </c>
    </row>
    <row r="163" spans="1:5" ht="12.75" customHeight="1">
      <c r="A163" s="30" t="s">
        <v>56</v>
      </c>
      <c r="E163" s="31" t="s">
        <v>888</v>
      </c>
    </row>
    <row r="164" spans="1:5" ht="12.75" customHeight="1">
      <c r="A164" s="30" t="s">
        <v>57</v>
      </c>
      <c r="E164" s="32" t="s">
        <v>4</v>
      </c>
    </row>
    <row r="165" spans="5:5" ht="12.75" customHeight="1">
      <c r="E165" s="31" t="s">
        <v>58</v>
      </c>
    </row>
    <row r="166" spans="1:16" ht="12.75" customHeight="1">
      <c r="A166" t="s">
        <v>50</v>
      </c>
      <c s="6" t="s">
        <v>182</v>
      </c>
      <c s="6" t="s">
        <v>889</v>
      </c>
      <c t="s">
        <v>4</v>
      </c>
      <c s="26" t="s">
        <v>890</v>
      </c>
      <c s="27" t="s">
        <v>782</v>
      </c>
      <c s="28">
        <v>0.2</v>
      </c>
      <c s="27">
        <v>0</v>
      </c>
      <c s="27">
        <f>ROUND(G166*H166,6)</f>
      </c>
      <c r="L166" s="29">
        <v>0</v>
      </c>
      <c s="24">
        <f>ROUND(ROUND(L166,2)*ROUND(G166,3),2)</f>
      </c>
      <c s="27" t="s">
        <v>55</v>
      </c>
      <c>
        <f>(M166*21)/100</f>
      </c>
      <c t="s">
        <v>27</v>
      </c>
    </row>
    <row r="167" spans="1:5" ht="12.75" customHeight="1">
      <c r="A167" s="30" t="s">
        <v>56</v>
      </c>
      <c r="E167" s="31" t="s">
        <v>890</v>
      </c>
    </row>
    <row r="168" spans="1:5" ht="12.75" customHeight="1">
      <c r="A168" s="30" t="s">
        <v>57</v>
      </c>
      <c r="E168" s="32" t="s">
        <v>4</v>
      </c>
    </row>
    <row r="169" spans="5:5" ht="12.75" customHeight="1">
      <c r="E169" s="31" t="s">
        <v>58</v>
      </c>
    </row>
    <row r="170" spans="1:16" ht="12.75" customHeight="1">
      <c r="A170" t="s">
        <v>50</v>
      </c>
      <c s="6" t="s">
        <v>185</v>
      </c>
      <c s="6" t="s">
        <v>891</v>
      </c>
      <c t="s">
        <v>4</v>
      </c>
      <c s="26" t="s">
        <v>892</v>
      </c>
      <c s="27" t="s">
        <v>98</v>
      </c>
      <c s="28">
        <v>5</v>
      </c>
      <c s="27">
        <v>0</v>
      </c>
      <c s="27">
        <f>ROUND(G170*H170,6)</f>
      </c>
      <c r="L170" s="29">
        <v>0</v>
      </c>
      <c s="24">
        <f>ROUND(ROUND(L170,2)*ROUND(G170,3),2)</f>
      </c>
      <c s="27" t="s">
        <v>55</v>
      </c>
      <c>
        <f>(M170*21)/100</f>
      </c>
      <c t="s">
        <v>27</v>
      </c>
    </row>
    <row r="171" spans="1:5" ht="12.75" customHeight="1">
      <c r="A171" s="30" t="s">
        <v>56</v>
      </c>
      <c r="E171" s="31" t="s">
        <v>892</v>
      </c>
    </row>
    <row r="172" spans="1:5" ht="12.75" customHeight="1">
      <c r="A172" s="30" t="s">
        <v>57</v>
      </c>
      <c r="E172" s="32" t="s">
        <v>4</v>
      </c>
    </row>
    <row r="173" spans="5:5" ht="12.75" customHeight="1">
      <c r="E173" s="31" t="s">
        <v>893</v>
      </c>
    </row>
    <row r="174" spans="1:16" ht="12.75" customHeight="1">
      <c r="A174" t="s">
        <v>50</v>
      </c>
      <c s="6" t="s">
        <v>188</v>
      </c>
      <c s="6" t="s">
        <v>894</v>
      </c>
      <c t="s">
        <v>4</v>
      </c>
      <c s="26" t="s">
        <v>895</v>
      </c>
      <c s="27" t="s">
        <v>98</v>
      </c>
      <c s="28">
        <v>2</v>
      </c>
      <c s="27">
        <v>0</v>
      </c>
      <c s="27">
        <f>ROUND(G174*H174,6)</f>
      </c>
      <c r="L174" s="29">
        <v>0</v>
      </c>
      <c s="24">
        <f>ROUND(ROUND(L174,2)*ROUND(G174,3),2)</f>
      </c>
      <c s="27" t="s">
        <v>55</v>
      </c>
      <c>
        <f>(M174*21)/100</f>
      </c>
      <c t="s">
        <v>27</v>
      </c>
    </row>
    <row r="175" spans="1:5" ht="12.75" customHeight="1">
      <c r="A175" s="30" t="s">
        <v>56</v>
      </c>
      <c r="E175" s="31" t="s">
        <v>895</v>
      </c>
    </row>
    <row r="176" spans="1:5" ht="12.75" customHeight="1">
      <c r="A176" s="30" t="s">
        <v>57</v>
      </c>
      <c r="E176" s="32" t="s">
        <v>4</v>
      </c>
    </row>
    <row r="177" spans="5:5" ht="12.75" customHeight="1">
      <c r="E177" s="31" t="s">
        <v>896</v>
      </c>
    </row>
    <row r="178" spans="1:16" ht="12.75" customHeight="1">
      <c r="A178" t="s">
        <v>50</v>
      </c>
      <c s="6" t="s">
        <v>191</v>
      </c>
      <c s="6" t="s">
        <v>897</v>
      </c>
      <c t="s">
        <v>4</v>
      </c>
      <c s="26" t="s">
        <v>898</v>
      </c>
      <c s="27" t="s">
        <v>98</v>
      </c>
      <c s="28">
        <v>1</v>
      </c>
      <c s="27">
        <v>0</v>
      </c>
      <c s="27">
        <f>ROUND(G178*H178,6)</f>
      </c>
      <c r="L178" s="29">
        <v>0</v>
      </c>
      <c s="24">
        <f>ROUND(ROUND(L178,2)*ROUND(G178,3),2)</f>
      </c>
      <c s="27" t="s">
        <v>55</v>
      </c>
      <c>
        <f>(M178*21)/100</f>
      </c>
      <c t="s">
        <v>27</v>
      </c>
    </row>
    <row r="179" spans="1:5" ht="12.75" customHeight="1">
      <c r="A179" s="30" t="s">
        <v>56</v>
      </c>
      <c r="E179" s="31" t="s">
        <v>898</v>
      </c>
    </row>
    <row r="180" spans="1:5" ht="12.75" customHeight="1">
      <c r="A180" s="30" t="s">
        <v>57</v>
      </c>
      <c r="E180" s="32" t="s">
        <v>4</v>
      </c>
    </row>
    <row r="181" spans="5:5" ht="12.75" customHeight="1">
      <c r="E181" s="31" t="s">
        <v>58</v>
      </c>
    </row>
    <row r="182" spans="1:16" ht="12.75" customHeight="1">
      <c r="A182" t="s">
        <v>50</v>
      </c>
      <c s="6" t="s">
        <v>194</v>
      </c>
      <c s="6" t="s">
        <v>899</v>
      </c>
      <c t="s">
        <v>4</v>
      </c>
      <c s="26" t="s">
        <v>900</v>
      </c>
      <c s="27" t="s">
        <v>98</v>
      </c>
      <c s="28">
        <v>6</v>
      </c>
      <c s="27">
        <v>0</v>
      </c>
      <c s="27">
        <f>ROUND(G182*H182,6)</f>
      </c>
      <c r="L182" s="29">
        <v>0</v>
      </c>
      <c s="24">
        <f>ROUND(ROUND(L182,2)*ROUND(G182,3),2)</f>
      </c>
      <c s="27" t="s">
        <v>55</v>
      </c>
      <c>
        <f>(M182*21)/100</f>
      </c>
      <c t="s">
        <v>27</v>
      </c>
    </row>
    <row r="183" spans="1:5" ht="12.75" customHeight="1">
      <c r="A183" s="30" t="s">
        <v>56</v>
      </c>
      <c r="E183" s="31" t="s">
        <v>900</v>
      </c>
    </row>
    <row r="184" spans="1:5" ht="12.75" customHeight="1">
      <c r="A184" s="30" t="s">
        <v>57</v>
      </c>
      <c r="E184" s="32" t="s">
        <v>4</v>
      </c>
    </row>
    <row r="185" spans="5:5" ht="12.75" customHeight="1">
      <c r="E185" s="31" t="s">
        <v>58</v>
      </c>
    </row>
    <row r="186" spans="1:16" ht="12.75" customHeight="1">
      <c r="A186" t="s">
        <v>50</v>
      </c>
      <c s="6" t="s">
        <v>197</v>
      </c>
      <c s="6" t="s">
        <v>901</v>
      </c>
      <c t="s">
        <v>4</v>
      </c>
      <c s="26" t="s">
        <v>902</v>
      </c>
      <c s="27" t="s">
        <v>98</v>
      </c>
      <c s="28">
        <v>6</v>
      </c>
      <c s="27">
        <v>0</v>
      </c>
      <c s="27">
        <f>ROUND(G186*H186,6)</f>
      </c>
      <c r="L186" s="29">
        <v>0</v>
      </c>
      <c s="24">
        <f>ROUND(ROUND(L186,2)*ROUND(G186,3),2)</f>
      </c>
      <c s="27" t="s">
        <v>55</v>
      </c>
      <c>
        <f>(M186*21)/100</f>
      </c>
      <c t="s">
        <v>27</v>
      </c>
    </row>
    <row r="187" spans="1:5" ht="12.75" customHeight="1">
      <c r="A187" s="30" t="s">
        <v>56</v>
      </c>
      <c r="E187" s="31" t="s">
        <v>902</v>
      </c>
    </row>
    <row r="188" spans="1:5" ht="12.75" customHeight="1">
      <c r="A188" s="30" t="s">
        <v>57</v>
      </c>
      <c r="E188" s="32" t="s">
        <v>4</v>
      </c>
    </row>
    <row r="189" spans="5:5" ht="12.75" customHeight="1">
      <c r="E189" s="31" t="s">
        <v>58</v>
      </c>
    </row>
    <row r="190" spans="1:16" ht="12.75" customHeight="1">
      <c r="A190" t="s">
        <v>50</v>
      </c>
      <c s="6" t="s">
        <v>200</v>
      </c>
      <c s="6" t="s">
        <v>903</v>
      </c>
      <c t="s">
        <v>4</v>
      </c>
      <c s="26" t="s">
        <v>904</v>
      </c>
      <c s="27" t="s">
        <v>98</v>
      </c>
      <c s="28">
        <v>5</v>
      </c>
      <c s="27">
        <v>0</v>
      </c>
      <c s="27">
        <f>ROUND(G190*H190,6)</f>
      </c>
      <c r="L190" s="29">
        <v>0</v>
      </c>
      <c s="24">
        <f>ROUND(ROUND(L190,2)*ROUND(G190,3),2)</f>
      </c>
      <c s="27" t="s">
        <v>55</v>
      </c>
      <c>
        <f>(M190*21)/100</f>
      </c>
      <c t="s">
        <v>27</v>
      </c>
    </row>
    <row r="191" spans="1:5" ht="12.75" customHeight="1">
      <c r="A191" s="30" t="s">
        <v>56</v>
      </c>
      <c r="E191" s="31" t="s">
        <v>904</v>
      </c>
    </row>
    <row r="192" spans="1:5" ht="12.75" customHeight="1">
      <c r="A192" s="30" t="s">
        <v>57</v>
      </c>
      <c r="E192" s="32" t="s">
        <v>4</v>
      </c>
    </row>
    <row r="193" spans="5:5" ht="12.75" customHeight="1">
      <c r="E193" s="31" t="s">
        <v>58</v>
      </c>
    </row>
    <row r="194" spans="1:16" ht="12.75" customHeight="1">
      <c r="A194" t="s">
        <v>50</v>
      </c>
      <c s="6" t="s">
        <v>203</v>
      </c>
      <c s="6" t="s">
        <v>905</v>
      </c>
      <c t="s">
        <v>4</v>
      </c>
      <c s="26" t="s">
        <v>906</v>
      </c>
      <c s="27" t="s">
        <v>98</v>
      </c>
      <c s="28">
        <v>2</v>
      </c>
      <c s="27">
        <v>0</v>
      </c>
      <c s="27">
        <f>ROUND(G194*H194,6)</f>
      </c>
      <c r="L194" s="29">
        <v>0</v>
      </c>
      <c s="24">
        <f>ROUND(ROUND(L194,2)*ROUND(G194,3),2)</f>
      </c>
      <c s="27" t="s">
        <v>55</v>
      </c>
      <c>
        <f>(M194*21)/100</f>
      </c>
      <c t="s">
        <v>27</v>
      </c>
    </row>
    <row r="195" spans="1:5" ht="12.75" customHeight="1">
      <c r="A195" s="30" t="s">
        <v>56</v>
      </c>
      <c r="E195" s="31" t="s">
        <v>906</v>
      </c>
    </row>
    <row r="196" spans="1:5" ht="12.75" customHeight="1">
      <c r="A196" s="30" t="s">
        <v>57</v>
      </c>
      <c r="E196" s="32" t="s">
        <v>4</v>
      </c>
    </row>
    <row r="197" spans="5:5" ht="12.75" customHeight="1">
      <c r="E197" s="31" t="s">
        <v>58</v>
      </c>
    </row>
    <row r="198" spans="1:16" ht="12.75" customHeight="1">
      <c r="A198" t="s">
        <v>50</v>
      </c>
      <c s="6" t="s">
        <v>206</v>
      </c>
      <c s="6" t="s">
        <v>907</v>
      </c>
      <c t="s">
        <v>4</v>
      </c>
      <c s="26" t="s">
        <v>908</v>
      </c>
      <c s="27" t="s">
        <v>98</v>
      </c>
      <c s="28">
        <v>2</v>
      </c>
      <c s="27">
        <v>0</v>
      </c>
      <c s="27">
        <f>ROUND(G198*H198,6)</f>
      </c>
      <c r="L198" s="29">
        <v>0</v>
      </c>
      <c s="24">
        <f>ROUND(ROUND(L198,2)*ROUND(G198,3),2)</f>
      </c>
      <c s="27" t="s">
        <v>55</v>
      </c>
      <c>
        <f>(M198*21)/100</f>
      </c>
      <c t="s">
        <v>27</v>
      </c>
    </row>
    <row r="199" spans="1:5" ht="12.75" customHeight="1">
      <c r="A199" s="30" t="s">
        <v>56</v>
      </c>
      <c r="E199" s="31" t="s">
        <v>908</v>
      </c>
    </row>
    <row r="200" spans="1:5" ht="12.75" customHeight="1">
      <c r="A200" s="30" t="s">
        <v>57</v>
      </c>
      <c r="E200" s="32" t="s">
        <v>4</v>
      </c>
    </row>
    <row r="201" spans="5:5" ht="12.75" customHeight="1">
      <c r="E201" s="31" t="s">
        <v>58</v>
      </c>
    </row>
    <row r="202" spans="1:16" ht="12.75" customHeight="1">
      <c r="A202" t="s">
        <v>50</v>
      </c>
      <c s="6" t="s">
        <v>209</v>
      </c>
      <c s="6" t="s">
        <v>909</v>
      </c>
      <c t="s">
        <v>4</v>
      </c>
      <c s="26" t="s">
        <v>910</v>
      </c>
      <c s="27" t="s">
        <v>98</v>
      </c>
      <c s="28">
        <v>2</v>
      </c>
      <c s="27">
        <v>0</v>
      </c>
      <c s="27">
        <f>ROUND(G202*H202,6)</f>
      </c>
      <c r="L202" s="29">
        <v>0</v>
      </c>
      <c s="24">
        <f>ROUND(ROUND(L202,2)*ROUND(G202,3),2)</f>
      </c>
      <c s="27" t="s">
        <v>55</v>
      </c>
      <c>
        <f>(M202*21)/100</f>
      </c>
      <c t="s">
        <v>27</v>
      </c>
    </row>
    <row r="203" spans="1:5" ht="12.75" customHeight="1">
      <c r="A203" s="30" t="s">
        <v>56</v>
      </c>
      <c r="E203" s="31" t="s">
        <v>910</v>
      </c>
    </row>
    <row r="204" spans="1:5" ht="12.75" customHeight="1">
      <c r="A204" s="30" t="s">
        <v>57</v>
      </c>
      <c r="E204" s="32" t="s">
        <v>4</v>
      </c>
    </row>
    <row r="205" spans="5:5" ht="12.75" customHeight="1">
      <c r="E205" s="31" t="s">
        <v>58</v>
      </c>
    </row>
    <row r="206" spans="1:16" ht="12.75" customHeight="1">
      <c r="A206" t="s">
        <v>50</v>
      </c>
      <c s="6" t="s">
        <v>212</v>
      </c>
      <c s="6" t="s">
        <v>911</v>
      </c>
      <c t="s">
        <v>4</v>
      </c>
      <c s="26" t="s">
        <v>912</v>
      </c>
      <c s="27" t="s">
        <v>98</v>
      </c>
      <c s="28">
        <v>2</v>
      </c>
      <c s="27">
        <v>0</v>
      </c>
      <c s="27">
        <f>ROUND(G206*H206,6)</f>
      </c>
      <c r="L206" s="29">
        <v>0</v>
      </c>
      <c s="24">
        <f>ROUND(ROUND(L206,2)*ROUND(G206,3),2)</f>
      </c>
      <c s="27" t="s">
        <v>55</v>
      </c>
      <c>
        <f>(M206*21)/100</f>
      </c>
      <c t="s">
        <v>27</v>
      </c>
    </row>
    <row r="207" spans="1:5" ht="12.75" customHeight="1">
      <c r="A207" s="30" t="s">
        <v>56</v>
      </c>
      <c r="E207" s="31" t="s">
        <v>912</v>
      </c>
    </row>
    <row r="208" spans="1:5" ht="12.75" customHeight="1">
      <c r="A208" s="30" t="s">
        <v>57</v>
      </c>
      <c r="E208" s="32" t="s">
        <v>4</v>
      </c>
    </row>
    <row r="209" spans="5:5" ht="12.75" customHeight="1">
      <c r="E209" s="31" t="s">
        <v>58</v>
      </c>
    </row>
    <row r="210" spans="1:16" ht="12.75" customHeight="1">
      <c r="A210" t="s">
        <v>50</v>
      </c>
      <c s="6" t="s">
        <v>215</v>
      </c>
      <c s="6" t="s">
        <v>913</v>
      </c>
      <c t="s">
        <v>4</v>
      </c>
      <c s="26" t="s">
        <v>914</v>
      </c>
      <c s="27" t="s">
        <v>98</v>
      </c>
      <c s="28">
        <v>1</v>
      </c>
      <c s="27">
        <v>0</v>
      </c>
      <c s="27">
        <f>ROUND(G210*H210,6)</f>
      </c>
      <c r="L210" s="29">
        <v>0</v>
      </c>
      <c s="24">
        <f>ROUND(ROUND(L210,2)*ROUND(G210,3),2)</f>
      </c>
      <c s="27" t="s">
        <v>55</v>
      </c>
      <c>
        <f>(M210*21)/100</f>
      </c>
      <c t="s">
        <v>27</v>
      </c>
    </row>
    <row r="211" spans="1:5" ht="12.75" customHeight="1">
      <c r="A211" s="30" t="s">
        <v>56</v>
      </c>
      <c r="E211" s="31" t="s">
        <v>914</v>
      </c>
    </row>
    <row r="212" spans="1:5" ht="12.75" customHeight="1">
      <c r="A212" s="30" t="s">
        <v>57</v>
      </c>
      <c r="E212" s="32" t="s">
        <v>4</v>
      </c>
    </row>
    <row r="213" spans="5:5" ht="12.75" customHeight="1">
      <c r="E213" s="31" t="s">
        <v>915</v>
      </c>
    </row>
    <row r="214" spans="1:16" ht="12.75" customHeight="1">
      <c r="A214" t="s">
        <v>50</v>
      </c>
      <c s="6" t="s">
        <v>218</v>
      </c>
      <c s="6" t="s">
        <v>916</v>
      </c>
      <c t="s">
        <v>4</v>
      </c>
      <c s="26" t="s">
        <v>917</v>
      </c>
      <c s="27" t="s">
        <v>98</v>
      </c>
      <c s="28">
        <v>1</v>
      </c>
      <c s="27">
        <v>0</v>
      </c>
      <c s="27">
        <f>ROUND(G214*H214,6)</f>
      </c>
      <c r="L214" s="29">
        <v>0</v>
      </c>
      <c s="24">
        <f>ROUND(ROUND(L214,2)*ROUND(G214,3),2)</f>
      </c>
      <c s="27" t="s">
        <v>55</v>
      </c>
      <c>
        <f>(M214*21)/100</f>
      </c>
      <c t="s">
        <v>27</v>
      </c>
    </row>
    <row r="215" spans="1:5" ht="12.75" customHeight="1">
      <c r="A215" s="30" t="s">
        <v>56</v>
      </c>
      <c r="E215" s="31" t="s">
        <v>917</v>
      </c>
    </row>
    <row r="216" spans="1:5" ht="12.75" customHeight="1">
      <c r="A216" s="30" t="s">
        <v>57</v>
      </c>
      <c r="E216" s="32" t="s">
        <v>4</v>
      </c>
    </row>
    <row r="217" spans="5:5" ht="12.75" customHeight="1">
      <c r="E217" s="31" t="s">
        <v>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